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HH-RDSH01\Home$\johannes.koch\Documents\1 Firma\3 SHV\7 U&amp;S\2 Netznutzungsentgelte (Preisblatt)\2026\"/>
    </mc:Choice>
  </mc:AlternateContent>
  <xr:revisionPtr revIDLastSave="0" documentId="13_ncr:1_{8D5EAC57-6A93-4091-933A-E3368A167824}" xr6:coauthVersionLast="47" xr6:coauthVersionMax="47" xr10:uidLastSave="{00000000-0000-0000-0000-000000000000}"/>
  <bookViews>
    <workbookView xWindow="-120" yWindow="-120" windowWidth="29040" windowHeight="15840" firstSheet="2" activeTab="2" xr2:uid="{00000000-000D-0000-FFFF-FFFF00000000}"/>
  </bookViews>
  <sheets>
    <sheet name="Vorwort" sheetId="2" state="hidden" r:id="rId1"/>
    <sheet name="Vorwort II" sheetId="8" state="hidden" r:id="rId2"/>
    <sheet name="Setup" sheetId="13" r:id="rId3"/>
    <sheet name="PB-Standard_AN" sheetId="1" r:id="rId4"/>
    <sheet name="PB-Standard_NB" sheetId="9" r:id="rId5"/>
    <sheet name="PB-Zusatzleistungen" sheetId="10" r:id="rId6"/>
    <sheet name="elektronisches_Preisblatt" sheetId="12" r:id="rId7"/>
  </sheets>
  <definedNames>
    <definedName name="_Toc138245881" localSheetId="6">elektronisches_Preisblatt!$B$9</definedName>
    <definedName name="_xlnm.Print_Area" localSheetId="6">elektronisches_Preisblatt!$A$1:$H$59</definedName>
    <definedName name="_xlnm.Print_Area" localSheetId="3">'PB-Standard_AN'!$B$2:$P$41</definedName>
    <definedName name="_xlnm.Print_Area" localSheetId="4">'PB-Standard_NB'!$B$2:$P$39</definedName>
    <definedName name="_xlnm.Print_Area" localSheetId="5">'PB-Zusatzleistungen'!$B$2:$O$48</definedName>
    <definedName name="_xlnm.Print_Area" localSheetId="2">Setup!$A$1:$V$61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2" l="1"/>
  <c r="G61" i="12" s="1"/>
  <c r="H61" i="12" s="1"/>
  <c r="E47" i="12"/>
  <c r="G47" i="12" s="1"/>
  <c r="H47" i="12" s="1"/>
  <c r="E43" i="12"/>
  <c r="G43" i="12"/>
  <c r="H43" i="12" s="1"/>
  <c r="E44" i="12"/>
  <c r="G44" i="12" s="1"/>
  <c r="H44" i="12" s="1"/>
  <c r="E45" i="12"/>
  <c r="G45" i="12" s="1"/>
  <c r="H45" i="12" s="1"/>
  <c r="E46" i="12"/>
  <c r="G46" i="12" s="1"/>
  <c r="H46" i="12" s="1"/>
  <c r="E49" i="12"/>
  <c r="G49" i="12"/>
  <c r="H49" i="12"/>
  <c r="E50" i="12"/>
  <c r="G50" i="12" s="1"/>
  <c r="H50" i="12" s="1"/>
  <c r="E51" i="12"/>
  <c r="G51" i="12"/>
  <c r="H51" i="12" s="1"/>
  <c r="E52" i="12"/>
  <c r="G52" i="12"/>
  <c r="H52" i="12" s="1"/>
  <c r="E53" i="12"/>
  <c r="G53" i="12" s="1"/>
  <c r="H53" i="12" s="1"/>
  <c r="E54" i="12"/>
  <c r="G54" i="12" s="1"/>
  <c r="H54" i="12" s="1"/>
  <c r="E55" i="12"/>
  <c r="G55" i="12" s="1"/>
  <c r="H55" i="12" s="1"/>
  <c r="B4" i="12"/>
  <c r="G38" i="10"/>
  <c r="G40" i="10"/>
  <c r="J40" i="10" s="1"/>
  <c r="M40" i="10" s="1"/>
  <c r="X34" i="13"/>
  <c r="X35" i="13"/>
  <c r="H34" i="10" s="1"/>
  <c r="K34" i="10" s="1"/>
  <c r="N34" i="10" s="1"/>
  <c r="X36" i="13"/>
  <c r="X37" i="13"/>
  <c r="X38" i="13"/>
  <c r="X39" i="13"/>
  <c r="H38" i="10" s="1"/>
  <c r="K38" i="10" s="1"/>
  <c r="N38" i="10" s="1"/>
  <c r="X40" i="13"/>
  <c r="X41" i="13"/>
  <c r="H40" i="10" s="1"/>
  <c r="K40" i="10" s="1"/>
  <c r="N40" i="10" s="1"/>
  <c r="X42" i="13"/>
  <c r="X43" i="13"/>
  <c r="X44" i="13"/>
  <c r="X45" i="13"/>
  <c r="H44" i="10" s="1"/>
  <c r="K44" i="10" s="1"/>
  <c r="N44" i="10" s="1"/>
  <c r="X33" i="13"/>
  <c r="H32" i="10" s="1"/>
  <c r="K32" i="10" s="1"/>
  <c r="N32" i="10" s="1"/>
  <c r="F34" i="10"/>
  <c r="F17" i="10"/>
  <c r="H37" i="10"/>
  <c r="K37" i="10" s="1"/>
  <c r="N37" i="10" s="1"/>
  <c r="D35" i="10"/>
  <c r="D36" i="10"/>
  <c r="D37" i="10"/>
  <c r="D38" i="10"/>
  <c r="D39" i="10"/>
  <c r="D40" i="10"/>
  <c r="D41" i="10"/>
  <c r="D42" i="10"/>
  <c r="D43" i="10"/>
  <c r="D44" i="10"/>
  <c r="G36" i="9"/>
  <c r="G34" i="9"/>
  <c r="G33" i="9"/>
  <c r="G28" i="9"/>
  <c r="G29" i="9"/>
  <c r="G30" i="9"/>
  <c r="G27" i="9"/>
  <c r="G21" i="9"/>
  <c r="G22" i="9"/>
  <c r="G23" i="9"/>
  <c r="G24" i="9"/>
  <c r="G25" i="9"/>
  <c r="G20" i="9"/>
  <c r="G34" i="1"/>
  <c r="G36" i="1"/>
  <c r="G33" i="1"/>
  <c r="G28" i="1"/>
  <c r="G29" i="1"/>
  <c r="G30" i="1"/>
  <c r="G27" i="1"/>
  <c r="G21" i="1"/>
  <c r="G22" i="1"/>
  <c r="G23" i="1"/>
  <c r="G24" i="1"/>
  <c r="G25" i="1"/>
  <c r="G20" i="1"/>
  <c r="G15" i="1"/>
  <c r="F27" i="10"/>
  <c r="F28" i="10"/>
  <c r="F29" i="10"/>
  <c r="F30" i="10"/>
  <c r="F25" i="10"/>
  <c r="H33" i="10"/>
  <c r="K33" i="10" s="1"/>
  <c r="N33" i="10" s="1"/>
  <c r="G37" i="10" l="1"/>
  <c r="J37" i="10" s="1"/>
  <c r="M37" i="10" s="1"/>
  <c r="G34" i="10"/>
  <c r="G33" i="10"/>
  <c r="G44" i="10"/>
  <c r="G32" i="10"/>
  <c r="J32" i="10" s="1"/>
  <c r="M32" i="10" s="1"/>
  <c r="H35" i="10"/>
  <c r="H43" i="10"/>
  <c r="J38" i="10"/>
  <c r="M38" i="10" s="1"/>
  <c r="H42" i="10"/>
  <c r="H36" i="10"/>
  <c r="H41" i="10"/>
  <c r="H39" i="10"/>
  <c r="D20" i="10"/>
  <c r="X29" i="13"/>
  <c r="H28" i="10" s="1"/>
  <c r="G28" i="10" s="1"/>
  <c r="E41" i="12" s="1"/>
  <c r="G41" i="12" s="1"/>
  <c r="H41" i="12" s="1"/>
  <c r="X30" i="13"/>
  <c r="H29" i="10" s="1"/>
  <c r="K29" i="10" s="1"/>
  <c r="N29" i="10" s="1"/>
  <c r="X31" i="13"/>
  <c r="H30" i="10" s="1"/>
  <c r="G30" i="10" s="1"/>
  <c r="X32" i="13"/>
  <c r="H31" i="10" s="1"/>
  <c r="G31" i="10" s="1"/>
  <c r="J31" i="10" s="1"/>
  <c r="M31" i="10" s="1"/>
  <c r="X28" i="13"/>
  <c r="H27" i="10" s="1"/>
  <c r="K27" i="10" s="1"/>
  <c r="N27" i="10" s="1"/>
  <c r="I36" i="9"/>
  <c r="L36" i="9" s="1"/>
  <c r="O36" i="9" s="1"/>
  <c r="I34" i="9"/>
  <c r="L34" i="9" s="1"/>
  <c r="O34" i="9" s="1"/>
  <c r="I33" i="9"/>
  <c r="L33" i="9" s="1"/>
  <c r="O33" i="9" s="1"/>
  <c r="F33" i="9"/>
  <c r="I20" i="9"/>
  <c r="L20" i="9" s="1"/>
  <c r="O20" i="9" s="1"/>
  <c r="J17" i="13"/>
  <c r="I15" i="1" s="1"/>
  <c r="L15" i="1" s="1"/>
  <c r="O15" i="1" s="1"/>
  <c r="H18" i="13"/>
  <c r="J18" i="13" s="1"/>
  <c r="I20" i="1" s="1"/>
  <c r="L20" i="1" s="1"/>
  <c r="O20" i="1" s="1"/>
  <c r="J30" i="13"/>
  <c r="I36" i="1" s="1"/>
  <c r="L36" i="1" s="1"/>
  <c r="O36" i="1" s="1"/>
  <c r="E28" i="10"/>
  <c r="E29" i="10"/>
  <c r="E30" i="10"/>
  <c r="E27" i="10"/>
  <c r="D30" i="10"/>
  <c r="J44" i="10"/>
  <c r="M44" i="10" s="1"/>
  <c r="J33" i="10"/>
  <c r="M33" i="10" s="1"/>
  <c r="G26" i="10"/>
  <c r="J26" i="10" s="1"/>
  <c r="M26" i="10" s="1"/>
  <c r="G25" i="10"/>
  <c r="G24" i="10"/>
  <c r="J24" i="10" s="1"/>
  <c r="M24" i="10" s="1"/>
  <c r="G23" i="10"/>
  <c r="J23" i="10" s="1"/>
  <c r="M23" i="10" s="1"/>
  <c r="G22" i="10"/>
  <c r="J22" i="10" s="1"/>
  <c r="M22" i="10" s="1"/>
  <c r="G21" i="10"/>
  <c r="J21" i="10" s="1"/>
  <c r="M21" i="10" s="1"/>
  <c r="G20" i="10"/>
  <c r="J20" i="10" s="1"/>
  <c r="M20" i="10" s="1"/>
  <c r="G19" i="10"/>
  <c r="J19" i="10" s="1"/>
  <c r="M19" i="10" s="1"/>
  <c r="G18" i="10"/>
  <c r="G17" i="10"/>
  <c r="H17" i="10"/>
  <c r="K17" i="10" s="1"/>
  <c r="N17" i="10" s="1"/>
  <c r="H26" i="10"/>
  <c r="K26" i="10" s="1"/>
  <c r="N26" i="10" s="1"/>
  <c r="H25" i="10"/>
  <c r="K25" i="10" s="1"/>
  <c r="N25" i="10" s="1"/>
  <c r="H24" i="10"/>
  <c r="K24" i="10" s="1"/>
  <c r="N24" i="10" s="1"/>
  <c r="H23" i="10"/>
  <c r="K23" i="10" s="1"/>
  <c r="N23" i="10" s="1"/>
  <c r="H22" i="10"/>
  <c r="K22" i="10" s="1"/>
  <c r="N22" i="10" s="1"/>
  <c r="H21" i="10"/>
  <c r="K21" i="10" s="1"/>
  <c r="N21" i="10" s="1"/>
  <c r="H20" i="10"/>
  <c r="K20" i="10" s="1"/>
  <c r="N20" i="10" s="1"/>
  <c r="H19" i="10"/>
  <c r="K19" i="10" s="1"/>
  <c r="N19" i="10" s="1"/>
  <c r="H15" i="10"/>
  <c r="K15" i="10" s="1"/>
  <c r="N15" i="10" s="1"/>
  <c r="H18" i="10"/>
  <c r="K18" i="10" s="1"/>
  <c r="N18" i="10" s="1"/>
  <c r="G15" i="10"/>
  <c r="J15" i="10" s="1"/>
  <c r="M15" i="10" s="1"/>
  <c r="D17" i="10"/>
  <c r="D18" i="10"/>
  <c r="D19" i="10"/>
  <c r="D21" i="10"/>
  <c r="D22" i="10"/>
  <c r="D23" i="10"/>
  <c r="D24" i="10"/>
  <c r="D25" i="10"/>
  <c r="D26" i="10"/>
  <c r="D27" i="10"/>
  <c r="D28" i="10"/>
  <c r="D29" i="10"/>
  <c r="D31" i="10"/>
  <c r="D32" i="10"/>
  <c r="D33" i="10"/>
  <c r="D34" i="10"/>
  <c r="D15" i="10"/>
  <c r="H29" i="13"/>
  <c r="J29" i="13" s="1"/>
  <c r="I34" i="1" s="1"/>
  <c r="L34" i="1" s="1"/>
  <c r="O34" i="1" s="1"/>
  <c r="H28" i="13"/>
  <c r="J28" i="13" s="1"/>
  <c r="I33" i="1" s="1"/>
  <c r="L33" i="1" s="1"/>
  <c r="O33" i="1" s="1"/>
  <c r="F30" i="9"/>
  <c r="F34" i="9"/>
  <c r="F30" i="1"/>
  <c r="F34" i="1"/>
  <c r="C4" i="12"/>
  <c r="E3" i="10"/>
  <c r="E3" i="9"/>
  <c r="E3" i="1"/>
  <c r="G7" i="13"/>
  <c r="H12" i="1" s="1"/>
  <c r="K43" i="10" l="1"/>
  <c r="N43" i="10" s="1"/>
  <c r="G43" i="10"/>
  <c r="J43" i="10" s="1"/>
  <c r="M43" i="10" s="1"/>
  <c r="K35" i="10"/>
  <c r="N35" i="10" s="1"/>
  <c r="G35" i="10"/>
  <c r="J35" i="10" s="1"/>
  <c r="M35" i="10" s="1"/>
  <c r="K39" i="10"/>
  <c r="N39" i="10" s="1"/>
  <c r="G39" i="10"/>
  <c r="J39" i="10" s="1"/>
  <c r="M39" i="10" s="1"/>
  <c r="K41" i="10"/>
  <c r="N41" i="10" s="1"/>
  <c r="G41" i="10"/>
  <c r="J41" i="10" s="1"/>
  <c r="M41" i="10" s="1"/>
  <c r="K36" i="10"/>
  <c r="N36" i="10" s="1"/>
  <c r="G36" i="10"/>
  <c r="J36" i="10" s="1"/>
  <c r="M36" i="10" s="1"/>
  <c r="K42" i="10"/>
  <c r="N42" i="10" s="1"/>
  <c r="G42" i="10"/>
  <c r="J42" i="10" s="1"/>
  <c r="M42" i="10" s="1"/>
  <c r="J30" i="10"/>
  <c r="M30" i="10" s="1"/>
  <c r="J17" i="10"/>
  <c r="M17" i="10" s="1"/>
  <c r="J25" i="10"/>
  <c r="M25" i="10" s="1"/>
  <c r="J28" i="10"/>
  <c r="M28" i="10" s="1"/>
  <c r="J18" i="10"/>
  <c r="M18" i="10" s="1"/>
  <c r="J34" i="10"/>
  <c r="M34" i="10" s="1"/>
  <c r="K30" i="10"/>
  <c r="N30" i="10" s="1"/>
  <c r="H36" i="1"/>
  <c r="K36" i="1" s="1"/>
  <c r="N36" i="1" s="1"/>
  <c r="H36" i="9"/>
  <c r="K28" i="10"/>
  <c r="N28" i="10" s="1"/>
  <c r="G27" i="10"/>
  <c r="E42" i="12" s="1"/>
  <c r="G42" i="12" s="1"/>
  <c r="H42" i="12" s="1"/>
  <c r="G29" i="10"/>
  <c r="K31" i="10"/>
  <c r="N31" i="10" s="1"/>
  <c r="M12" i="10"/>
  <c r="J12" i="10"/>
  <c r="N12" i="9"/>
  <c r="K12" i="9"/>
  <c r="N12" i="1"/>
  <c r="N17" i="1" s="1"/>
  <c r="K12" i="1"/>
  <c r="K17" i="1" s="1"/>
  <c r="G24" i="13"/>
  <c r="H24" i="13" s="1"/>
  <c r="I19" i="13"/>
  <c r="I21" i="9" s="1"/>
  <c r="L21" i="9" s="1"/>
  <c r="O21" i="9" s="1"/>
  <c r="K36" i="9" l="1"/>
  <c r="N36" i="9" s="1"/>
  <c r="J29" i="10"/>
  <c r="M29" i="10" s="1"/>
  <c r="J27" i="10"/>
  <c r="M27" i="10" s="1"/>
  <c r="I20" i="13"/>
  <c r="I22" i="9" s="1"/>
  <c r="L22" i="9" s="1"/>
  <c r="O22" i="9" s="1"/>
  <c r="H19" i="13"/>
  <c r="J7" i="10"/>
  <c r="K7" i="9"/>
  <c r="K7" i="1"/>
  <c r="G6" i="13"/>
  <c r="E60" i="12" l="1"/>
  <c r="G60" i="12" s="1"/>
  <c r="H60" i="12" s="1"/>
  <c r="E39" i="12"/>
  <c r="G39" i="12" s="1"/>
  <c r="H39" i="12" s="1"/>
  <c r="H12" i="9"/>
  <c r="G12" i="10" s="1"/>
  <c r="E40" i="12"/>
  <c r="G40" i="12" s="1"/>
  <c r="H40" i="12" s="1"/>
  <c r="J19" i="13"/>
  <c r="I21" i="1" s="1"/>
  <c r="L21" i="1" s="1"/>
  <c r="O21" i="1" s="1"/>
  <c r="I21" i="13"/>
  <c r="I23" i="9" s="1"/>
  <c r="L23" i="9" s="1"/>
  <c r="O23" i="9" s="1"/>
  <c r="H20" i="13"/>
  <c r="J20" i="13" s="1"/>
  <c r="I22" i="1" s="1"/>
  <c r="L22" i="1" s="1"/>
  <c r="O22" i="1" s="1"/>
  <c r="H20" i="1"/>
  <c r="K20" i="1" s="1"/>
  <c r="N20" i="1" s="1"/>
  <c r="H17" i="1" l="1"/>
  <c r="I22" i="13"/>
  <c r="I24" i="9" s="1"/>
  <c r="L24" i="9" s="1"/>
  <c r="O24" i="9" s="1"/>
  <c r="H21" i="13"/>
  <c r="J21" i="13" s="1"/>
  <c r="I23" i="1" s="1"/>
  <c r="L23" i="1" s="1"/>
  <c r="O23" i="1" s="1"/>
  <c r="E27" i="12"/>
  <c r="G27" i="12" s="1"/>
  <c r="H27" i="12" s="1"/>
  <c r="H15" i="1"/>
  <c r="E37" i="12" l="1"/>
  <c r="G37" i="12" s="1"/>
  <c r="H37" i="12" s="1"/>
  <c r="K15" i="1"/>
  <c r="N15" i="1" s="1"/>
  <c r="I23" i="13"/>
  <c r="I25" i="9" s="1"/>
  <c r="L25" i="9" s="1"/>
  <c r="O25" i="9" s="1"/>
  <c r="H22" i="13"/>
  <c r="J22" i="13" s="1"/>
  <c r="I24" i="1" s="1"/>
  <c r="L24" i="1" s="1"/>
  <c r="O24" i="1" s="1"/>
  <c r="H34" i="9"/>
  <c r="H33" i="9"/>
  <c r="H20" i="9"/>
  <c r="N17" i="9"/>
  <c r="K17" i="9"/>
  <c r="H17" i="9"/>
  <c r="K33" i="9" l="1"/>
  <c r="N33" i="9" s="1"/>
  <c r="K20" i="9"/>
  <c r="N20" i="9" s="1"/>
  <c r="E59" i="12"/>
  <c r="G59" i="12" s="1"/>
  <c r="H59" i="12" s="1"/>
  <c r="K34" i="9"/>
  <c r="N34" i="9" s="1"/>
  <c r="I24" i="13"/>
  <c r="H23" i="13"/>
  <c r="J23" i="13" s="1"/>
  <c r="I25" i="1" s="1"/>
  <c r="L25" i="1" s="1"/>
  <c r="O25" i="1" s="1"/>
  <c r="H25" i="9"/>
  <c r="H22" i="9"/>
  <c r="H24" i="9"/>
  <c r="H23" i="9"/>
  <c r="H21" i="9"/>
  <c r="K24" i="9" l="1"/>
  <c r="N24" i="9" s="1"/>
  <c r="J24" i="13"/>
  <c r="I27" i="1" s="1"/>
  <c r="I27" i="9"/>
  <c r="L27" i="9" s="1"/>
  <c r="O27" i="9" s="1"/>
  <c r="K25" i="9"/>
  <c r="N25" i="9" s="1"/>
  <c r="K23" i="9"/>
  <c r="N23" i="9" s="1"/>
  <c r="K22" i="9"/>
  <c r="N22" i="9" s="1"/>
  <c r="K21" i="9"/>
  <c r="N21" i="9" s="1"/>
  <c r="H25" i="1"/>
  <c r="I25" i="13"/>
  <c r="I28" i="9" s="1"/>
  <c r="L28" i="9" s="1"/>
  <c r="O28" i="9" s="1"/>
  <c r="H21" i="1"/>
  <c r="H22" i="1"/>
  <c r="H23" i="1"/>
  <c r="H24" i="1"/>
  <c r="H33" i="1"/>
  <c r="H34" i="1"/>
  <c r="E31" i="12" l="1"/>
  <c r="G31" i="12" s="1"/>
  <c r="H31" i="12" s="1"/>
  <c r="K25" i="1"/>
  <c r="N25" i="1" s="1"/>
  <c r="E30" i="12"/>
  <c r="G30" i="12" s="1"/>
  <c r="H30" i="12" s="1"/>
  <c r="K23" i="1"/>
  <c r="N23" i="1" s="1"/>
  <c r="E32" i="12"/>
  <c r="G32" i="12" s="1"/>
  <c r="H32" i="12" s="1"/>
  <c r="K24" i="1"/>
  <c r="N24" i="1" s="1"/>
  <c r="E28" i="12"/>
  <c r="G28" i="12" s="1"/>
  <c r="H28" i="12" s="1"/>
  <c r="K21" i="1"/>
  <c r="N21" i="1" s="1"/>
  <c r="E38" i="12"/>
  <c r="G38" i="12" s="1"/>
  <c r="H38" i="12" s="1"/>
  <c r="K34" i="1"/>
  <c r="N34" i="1" s="1"/>
  <c r="K33" i="1"/>
  <c r="N33" i="1" s="1"/>
  <c r="E29" i="12"/>
  <c r="G29" i="12" s="1"/>
  <c r="H29" i="12" s="1"/>
  <c r="K22" i="1"/>
  <c r="N22" i="1" s="1"/>
  <c r="H27" i="9"/>
  <c r="L27" i="1"/>
  <c r="O27" i="1" s="1"/>
  <c r="H27" i="1"/>
  <c r="H25" i="13"/>
  <c r="J25" i="13" s="1"/>
  <c r="I28" i="1" s="1"/>
  <c r="L28" i="1" s="1"/>
  <c r="O28" i="1" s="1"/>
  <c r="H28" i="9"/>
  <c r="I26" i="13"/>
  <c r="I29" i="9" s="1"/>
  <c r="L29" i="9" s="1"/>
  <c r="O29" i="9" s="1"/>
  <c r="E57" i="12" l="1"/>
  <c r="G57" i="12" s="1"/>
  <c r="H57" i="12" s="1"/>
  <c r="K28" i="9"/>
  <c r="N28" i="9" s="1"/>
  <c r="K27" i="1"/>
  <c r="N27" i="1" s="1"/>
  <c r="E36" i="12"/>
  <c r="G36" i="12" s="1"/>
  <c r="H36" i="12" s="1"/>
  <c r="E58" i="12"/>
  <c r="G58" i="12" s="1"/>
  <c r="H58" i="12" s="1"/>
  <c r="K27" i="9"/>
  <c r="N27" i="9" s="1"/>
  <c r="I27" i="13"/>
  <c r="I30" i="9" s="1"/>
  <c r="L30" i="9" s="1"/>
  <c r="O30" i="9" s="1"/>
  <c r="H26" i="13"/>
  <c r="J26" i="13" s="1"/>
  <c r="I29" i="1" s="1"/>
  <c r="L29" i="1" s="1"/>
  <c r="O29" i="1" s="1"/>
  <c r="H29" i="9"/>
  <c r="H28" i="1"/>
  <c r="E35" i="12" l="1"/>
  <c r="G35" i="12" s="1"/>
  <c r="H35" i="12" s="1"/>
  <c r="K28" i="1"/>
  <c r="N28" i="1" s="1"/>
  <c r="E56" i="12"/>
  <c r="G56" i="12" s="1"/>
  <c r="H56" i="12" s="1"/>
  <c r="K29" i="9"/>
  <c r="N29" i="9" s="1"/>
  <c r="H29" i="1"/>
  <c r="H27" i="13"/>
  <c r="H30" i="9"/>
  <c r="K30" i="9" l="1"/>
  <c r="N30" i="9" s="1"/>
  <c r="E34" i="12"/>
  <c r="G34" i="12" s="1"/>
  <c r="H34" i="12" s="1"/>
  <c r="K29" i="1"/>
  <c r="N29" i="1" s="1"/>
  <c r="J27" i="13"/>
  <c r="I30" i="1" s="1"/>
  <c r="L30" i="1" s="1"/>
  <c r="O30" i="1" s="1"/>
  <c r="H30" i="1" l="1"/>
  <c r="E33" i="12" l="1"/>
  <c r="G33" i="12" s="1"/>
  <c r="H33" i="12" s="1"/>
  <c r="K30" i="1"/>
  <c r="N30" i="1" s="1"/>
</calcChain>
</file>

<file path=xl/sharedStrings.xml><?xml version="1.0" encoding="utf-8"?>
<sst xmlns="http://schemas.openxmlformats.org/spreadsheetml/2006/main" count="668" uniqueCount="341">
  <si>
    <t>Pflichteinbau</t>
  </si>
  <si>
    <t>für intelligente Messsysteme / moderne Messeinrichtungen</t>
  </si>
  <si>
    <t>&gt; 100.000 kWh</t>
  </si>
  <si>
    <t>&gt; 50.000 - 100.000 kWh</t>
  </si>
  <si>
    <t>&gt; 20.000 - 50.000 kWh</t>
  </si>
  <si>
    <t>netto</t>
  </si>
  <si>
    <t>brutto</t>
  </si>
  <si>
    <t>&gt; 10.000 - 20.000 kWh</t>
  </si>
  <si>
    <t>&gt; 6.000 - 10.000 kWh</t>
  </si>
  <si>
    <t>installierte Leistung</t>
  </si>
  <si>
    <t>&gt; 100 kW</t>
  </si>
  <si>
    <t>Niederspannung</t>
  </si>
  <si>
    <t>Mittelspannung</t>
  </si>
  <si>
    <t>Stromwandlersatz</t>
  </si>
  <si>
    <t>Strom- und Spannungswandlersatz</t>
  </si>
  <si>
    <t>Jahresverbrauch *</t>
  </si>
  <si>
    <t>zusätzliche Messung / Auslesung mME</t>
  </si>
  <si>
    <t>Grundlage bildet das Messstellenbetriebsgesetz (MsbG), welches am 2. September 2016 in Kraft getreten ist, sowie das mit dem Anschlussnutzer bestehende Rechtsverhältnis.</t>
  </si>
  <si>
    <t>Diese Veröffentlichung muss ein Preisblatt für mindestens drei Jahre beinhalten.</t>
  </si>
  <si>
    <t>über die Möglichkeit zur freien Wahl eines Messstellenbetreibers nach §§ 5 und 6 hinzuweisen.</t>
  </si>
  <si>
    <t>§ 4 grundzuständiger Messstellenbetreiber</t>
  </si>
  <si>
    <t xml:space="preserve">Grundzuständiger Messstellenbetreiber ist der Netzbetreiber, er muss diese Grundzuständigkeit bis 30. Juni 2017 bei der Bundesnetzagentur anzeigen. </t>
  </si>
  <si>
    <t>§ 5 Auswahlrecht des Anschlussnutzers</t>
  </si>
  <si>
    <t>Der Messstellenbetrieb kann auf Wunsch des Anschlussnutzers von einem Dritten durchgeführt werden.</t>
  </si>
  <si>
    <t>Neuer und bisheriger Messstellenbetreiber sind verpflichtet, die für die Durchführung des Wechselprozesses erforderlichen Verträge abzuschließen und die erforderlichen Daten unverzüglich zu übermitteln.</t>
  </si>
  <si>
    <t>§ 35 Standard- und Zusatzleistungen</t>
  </si>
  <si>
    <t>Die Grundzuständigkeit kann auf einen anderen Messstellenbetreiber übertragen werden (§ 41), wenn der Messstellenbetreiber seinen Verpflichtungen nach § 29 nicht oder nur in unzureichendem Maße nachkommen kann.</t>
  </si>
  <si>
    <t>Eine Genehmigung der Bundesnetzagentur ist notwendig, der Übergang muss unverzüglich im Bundesanzeiger angezeigt werden.</t>
  </si>
  <si>
    <t>Plausibilisierung / Ersatzwertbildung</t>
  </si>
  <si>
    <t>Übermittlung an Kundenanzeige / Portal</t>
  </si>
  <si>
    <t>Zusatz</t>
  </si>
  <si>
    <t>Strom- und Spannungswandler</t>
  </si>
  <si>
    <t>Vorkasse System</t>
  </si>
  <si>
    <t>Steuerbarkeit Erzeuger</t>
  </si>
  <si>
    <t>SMG für Mehrwertdienste</t>
  </si>
  <si>
    <t>Standard</t>
  </si>
  <si>
    <t>erforderliche Datenkommunikation</t>
  </si>
  <si>
    <t>Als Standardleistung gilt die Durchführung des Messstellenbetriebes, hierunter fällt</t>
  </si>
  <si>
    <t>die Plausibilisierung und Ersatzwertbildung im Smart-Meter-Gateway und die standardmäßig erforderliche Datenkommunikation</t>
  </si>
  <si>
    <t>die Bereitstellung von Informationen wie z. B. den tatsächlichen Energieverbrauch oder die tatsächliche Nutzungszeit nach § 61 an eine Kundenanzeige oder ein Online-Portal</t>
  </si>
  <si>
    <t>die Bereitstellung von Informationen über das Potenzial intelligenter Messsysteme z. B. hinsichtlich der Überwachung des Energieverbrauchs</t>
  </si>
  <si>
    <t>die Anbindung von Erzeugungsanlagen nach EEG und KWKG</t>
  </si>
  <si>
    <t>die Anbindung von Messeinrichtungen für Gas</t>
  </si>
  <si>
    <t>die Erfüllung der Pflichten zu Geschäftsprozessen, Datenformaten und Abrechnungsprozessen, Verträgen oder zur Bilanzierung</t>
  </si>
  <si>
    <t>Zusatzleistungen sind insbesondere</t>
  </si>
  <si>
    <t>die Bereitstellung von Strom- und Spannungswandlern</t>
  </si>
  <si>
    <t>die Nutzung eines intelligenten Messsystems als Vorkassesystem</t>
  </si>
  <si>
    <t>die Nutzung von Mehrwertdiensten und sonstige Auftragsdienstleistungen des Anschlussnutzers oder Anschlussnehmers</t>
  </si>
  <si>
    <t>jeder technische Betrieb des Smart-Meter-Gateways, der über das im MsbG standardmäßig vorgesehene Maß hinaus geht</t>
  </si>
  <si>
    <t>die Herstellung der Steuerbarkeit von Anlagen nach dem EEG oder KWKG</t>
  </si>
  <si>
    <t>gegen angemessenes Entgelt § 35 (3)</t>
  </si>
  <si>
    <t>Schaltuhr?</t>
  </si>
  <si>
    <t>bei Letztverbrauchern mit einem Jahresverbrauch von höchsten 10.000 Kilowattstunden maximal die tägliche Bereitstellung von Zählerstandsgangdaten des Vortages ggü. dem Energielieferanten und Netzbetreiber</t>
  </si>
  <si>
    <t>Spätestens drei Monate vor Ausstattung der Messstelle sind die betroffenen Anschlussnutzer, Anschlussnehmer, Anlagenbetreiber und Messstellenbetreiber zu informieren und</t>
  </si>
  <si>
    <t xml:space="preserve">und Anlagenbetreibern mit einer installierten Leistung über 7 Kilowatt mit einem intelligenten Messsystem auszustatten. </t>
  </si>
  <si>
    <t>Kann-Regelung für Letzverbraucher bis einschließlich 6.000 Kilowattstunden/Jahr und Anlagen mit 1-7 Kilowatt installierter Leistung.</t>
  </si>
  <si>
    <t>Absatz 3 - 5 auch erwähnen?</t>
  </si>
  <si>
    <t>steuerbare Verbrauchseinrichtung § 14a EnWG</t>
  </si>
  <si>
    <t>Konditionen und Preise für die Nutzung moderner Messeinrichtungen</t>
  </si>
  <si>
    <t>(§29)Generell hat der grundzuständige Messstellenbetreiber Letztverbraucher mit einem Jahresverbrauch über 6.000 Kilowattstunden, sowie Letztverbraucher mit denen eine Vereinbarung nach § 14a EnWG (Steuerbare Verbraucher, Elektromobile) besteht</t>
  </si>
  <si>
    <t xml:space="preserve">Nach § 37 MsbG hat der grundzuständige Netzbetreiber spätestens sechs Monate vor Beginn des Rollouts Informationen über den Umfang seiner Verpflichtungen aus § 29,  </t>
  </si>
  <si>
    <t xml:space="preserve">über seine Standardleistungen nach § 35 Absatz 1 und über mögliche Zusatzleistungen im Sinne von § 35 Absatz 2 zu veröffentlichen. </t>
  </si>
  <si>
    <t>gültig ab:</t>
  </si>
  <si>
    <t>Letztverbraucher</t>
  </si>
  <si>
    <t>Anlagenbetreiber</t>
  </si>
  <si>
    <t>Stadtwerke XY GmbH</t>
  </si>
  <si>
    <t>Moderne Messeinrichtung</t>
  </si>
  <si>
    <t>Anzahl der Zählpunkte, die von Umbau betroffen sind</t>
  </si>
  <si>
    <t>mit modernen Messeinrichtungen und intelligenten Messsystemen ab 2017.</t>
  </si>
  <si>
    <t>der modernen Messeinrichtungen und intelligenten Messsysteme verantwortlich.</t>
  </si>
  <si>
    <t>Zusatzleistungen sind u. a.</t>
  </si>
  <si>
    <t>Die Umbauverpflichtung umfasst insgesamt ca. xx.xxx Zählpunkte.</t>
  </si>
  <si>
    <t>Intelligentes Messsystem</t>
  </si>
  <si>
    <t>Die Preise der Standard- und Zusatzleistungen sind im nachfolgenden Preisblatt veröffentlicht.</t>
  </si>
  <si>
    <t xml:space="preserve">Zukünftige Ausstattung von Messstellen mit modernen Messeinrichtungen </t>
  </si>
  <si>
    <t>und intelligenten Messsystemen im Sinne des Messstellenbetriebsgesetzes (MsbG)</t>
  </si>
  <si>
    <t xml:space="preserve">die Aufgabe des grundzuständigen Messstellenbetreibers wahr und ist somit für die Installation </t>
  </si>
  <si>
    <t xml:space="preserve">Verpflichtend ausgestattet werden - über mehrere Jahre hinweg - Zählpunkte von Letztverbrauchern </t>
  </si>
  <si>
    <t>mit einem Jahresstromverbrauch von über 6.000 kWh sowie Letztverbraucher mit denen eine Vereinbarung nach</t>
  </si>
  <si>
    <t>§ 14 a des Energiewirtschaftsgesetzes besteht, außerdem Einspeiseanlagen mit mehr als 7 kW installierter Leistung.</t>
  </si>
  <si>
    <t xml:space="preserve">Eine moderne Messeinrichtung ist ein digitaler Stromzähler, welcher den tatsächlichen Stromverbrauch </t>
  </si>
  <si>
    <t>und die tatsächliche Nutzungszeit widerspiegelt. Sie kann mit Hilfe eines Kommunikationsmoduls</t>
  </si>
  <si>
    <t xml:space="preserve">Unter einem intelligenten Messsystem ist die Erweiterung einer modernen Messeinrichtung um ein </t>
  </si>
  <si>
    <t xml:space="preserve">Kommunikationsmodul, dem sog. Smart-Meter-Gateway zu verstehen. </t>
  </si>
  <si>
    <t xml:space="preserve">Das Smart Meter Gateway - versehen mit einem Siegel des Bundesamts für Sicherheit in der Informationstechnik - </t>
  </si>
  <si>
    <t xml:space="preserve">ermöglicht eine datenschutz- und datensicherheitskonforme Einbindung von Zählern in das </t>
  </si>
  <si>
    <t xml:space="preserve">Der Umbau auf moderne Messeinrichtungen beginnt ab 2017. Intelligente Messsysteme werden verbaut, </t>
  </si>
  <si>
    <t>sobald mindestens drei voneinander unabhängige Unternehmen diese am Markt anbieten,</t>
  </si>
  <si>
    <t xml:space="preserve">die Smart-Meter-Gateway-Administration den Vorgaben nach § 24 Abs. 1 genügt </t>
  </si>
  <si>
    <t>und das Bundesamt für Sicherheit in der Informationstechnik dies feststellt.</t>
  </si>
  <si>
    <t xml:space="preserve">Die im Preisblatt enthaltenen Preise für digitale Messtechnik beinhalten </t>
  </si>
  <si>
    <t>sowohl Standard- als auch Zusatzleistungen nach § 35 MsbG:</t>
  </si>
  <si>
    <t>hierunter fällt:</t>
  </si>
  <si>
    <t>in ein intelligentes Messsystem integriert werden.</t>
  </si>
  <si>
    <t>intelligente Kommunikationsnetz.</t>
  </si>
  <si>
    <t>Als Standardleistung für moderne Messeinrichtungen gilt die Durchführung des Messstellenbetriebes,</t>
  </si>
  <si>
    <t xml:space="preserve">Als Standardleistung für intelligente Messysteme gilt </t>
  </si>
  <si>
    <r>
      <t>·</t>
    </r>
    <r>
      <rPr>
        <sz val="7"/>
        <color theme="1"/>
        <rFont val="Times New Roman"/>
        <family val="1"/>
      </rPr>
      <t xml:space="preserve">         </t>
    </r>
    <r>
      <rPr>
        <sz val="11"/>
        <color theme="1"/>
        <rFont val="Calibri"/>
        <family val="2"/>
        <scheme val="minor"/>
      </rPr>
      <t>…</t>
    </r>
  </si>
  <si>
    <r>
      <t xml:space="preserve">· </t>
    </r>
    <r>
      <rPr>
        <sz val="11"/>
        <color theme="1"/>
        <rFont val="Calibri"/>
        <family val="2"/>
        <scheme val="minor"/>
      </rPr>
      <t>die form- und fristgerechte Datenübertragung der jährlichen Arbeitswerte</t>
    </r>
  </si>
  <si>
    <r>
      <t xml:space="preserve">· </t>
    </r>
    <r>
      <rPr>
        <sz val="11"/>
        <color theme="1"/>
        <rFont val="Calibri"/>
        <family val="2"/>
        <scheme val="minor"/>
      </rPr>
      <t xml:space="preserve">die eichrechtskonforme Messung der entnommenen, verbrauchten und eingespeisten Energie, </t>
    </r>
  </si>
  <si>
    <t xml:space="preserve">   die Messwertaufbereitung mit eingeschlossen</t>
  </si>
  <si>
    <t xml:space="preserve">   erforderliche Datenkommunikation</t>
  </si>
  <si>
    <t xml:space="preserve">   Bereitstellung von Zählerstandsgangdaten des Vortages ggü. dem Energielieferanten und Netzbetreiber</t>
  </si>
  <si>
    <r>
      <t>·</t>
    </r>
    <r>
      <rPr>
        <sz val="7"/>
        <color theme="1"/>
        <rFont val="Times New Roman"/>
        <family val="1"/>
      </rPr>
      <t xml:space="preserve"> </t>
    </r>
    <r>
      <rPr>
        <sz val="11"/>
        <color theme="1"/>
        <rFont val="Calibri"/>
        <family val="2"/>
        <scheme val="minor"/>
      </rPr>
      <t>bei Letztverbrauchern mit einem Jahresverbrauch von höchsten 10.000 Kilowattstunden maximal die tägliche</t>
    </r>
  </si>
  <si>
    <r>
      <t xml:space="preserve">· </t>
    </r>
    <r>
      <rPr>
        <sz val="11"/>
        <color theme="1"/>
        <rFont val="Calibri"/>
        <family val="2"/>
        <scheme val="minor"/>
      </rPr>
      <t>der Einbau, Betrieb und die Wartung der Messeinrichtung</t>
    </r>
  </si>
  <si>
    <r>
      <t xml:space="preserve">· </t>
    </r>
    <r>
      <rPr>
        <sz val="11"/>
        <color theme="1"/>
        <rFont val="Calibri"/>
        <family val="2"/>
        <scheme val="minor"/>
      </rPr>
      <t xml:space="preserve">die Plausibilisierung und Ersatzwertbildung im Smart-Meter-Gateway und die standardmäßig </t>
    </r>
  </si>
  <si>
    <r>
      <t xml:space="preserve">· </t>
    </r>
    <r>
      <rPr>
        <sz val="11"/>
        <color theme="1"/>
        <rFont val="Calibri"/>
        <family val="2"/>
        <scheme val="minor"/>
      </rPr>
      <t>die Bereitstellung von Informationen wie z. B. den tatsächlichen Energieverbrauch oder die</t>
    </r>
  </si>
  <si>
    <t xml:space="preserve">   tatsächliche Nutzungszeit nach § 61 an eine Kundenanzeige oder ein Online-Portal</t>
  </si>
  <si>
    <r>
      <t xml:space="preserve">· </t>
    </r>
    <r>
      <rPr>
        <sz val="11"/>
        <color theme="1"/>
        <rFont val="Calibri"/>
        <family val="2"/>
        <scheme val="minor"/>
      </rPr>
      <t>die Bereitstellung von Informationen über das Potenzial intelligenter Messsysteme z. B.</t>
    </r>
  </si>
  <si>
    <t xml:space="preserve">   hinsichtlich der Überwachung des Energieverbrauchs</t>
  </si>
  <si>
    <t xml:space="preserve">   Schaltprofils sowie einmal täglich die Übermittlung eines Netzzustandsdatums herbeigeführt werden kann</t>
  </si>
  <si>
    <r>
      <t xml:space="preserve">· </t>
    </r>
    <r>
      <rPr>
        <sz val="11"/>
        <color theme="1"/>
        <rFont val="Calibri"/>
        <family val="2"/>
        <scheme val="minor"/>
      </rPr>
      <t>das Bereithalten einer Kommunikationslösung, mit der bis zu zweimal am Tag eine Änderung des</t>
    </r>
  </si>
  <si>
    <r>
      <t xml:space="preserve">· </t>
    </r>
    <r>
      <rPr>
        <sz val="11"/>
        <color theme="1"/>
        <rFont val="Calibri"/>
        <family val="2"/>
        <scheme val="minor"/>
      </rPr>
      <t>die Anbindung von Erzeugungsanlagen nach EEG und KWKG</t>
    </r>
  </si>
  <si>
    <r>
      <t xml:space="preserve">· </t>
    </r>
    <r>
      <rPr>
        <sz val="11"/>
        <color theme="1"/>
        <rFont val="Calibri"/>
        <family val="2"/>
        <scheme val="minor"/>
      </rPr>
      <t>die Anbindung von Messeinrichtungen für Gas</t>
    </r>
  </si>
  <si>
    <r>
      <t xml:space="preserve">· </t>
    </r>
    <r>
      <rPr>
        <sz val="11"/>
        <color theme="1"/>
        <rFont val="Calibri"/>
        <family val="2"/>
        <scheme val="minor"/>
      </rPr>
      <t xml:space="preserve">die Erfüllung der Pflichten zu Geschäftsprozessen, Datenformaten und Abrechnungsprozessen, </t>
    </r>
  </si>
  <si>
    <t xml:space="preserve">                  Verträgen oder zur Bilanzierung</t>
  </si>
  <si>
    <r>
      <t xml:space="preserve">· </t>
    </r>
    <r>
      <rPr>
        <sz val="11"/>
        <color theme="1"/>
        <rFont val="Calibri"/>
        <family val="2"/>
        <scheme val="minor"/>
      </rPr>
      <t>die Herstellung der Steuerbarkeit von Anlagen nach dem EEG oder KWKG</t>
    </r>
  </si>
  <si>
    <r>
      <t xml:space="preserve">· </t>
    </r>
    <r>
      <rPr>
        <sz val="11"/>
        <color theme="1"/>
        <rFont val="Calibri"/>
        <family val="2"/>
        <scheme val="minor"/>
      </rPr>
      <t>die Nutzung eines intelligenten Messsystems als Vorkassesystem</t>
    </r>
  </si>
  <si>
    <r>
      <t xml:space="preserve">· </t>
    </r>
    <r>
      <rPr>
        <sz val="11"/>
        <color theme="1"/>
        <rFont val="Calibri"/>
        <family val="2"/>
        <scheme val="minor"/>
      </rPr>
      <t>die Bereitstellung von Strom- und Spannungswandlern sowie Schaltuhren</t>
    </r>
  </si>
  <si>
    <t xml:space="preserve">Das am 2. September 2016 in Kraft getretene Messstellenbetriebsgesetz (MsbG) regelt die </t>
  </si>
  <si>
    <t xml:space="preserve">Rahmenbedingungen zur schrittweisen Ausstattung der Letztverbraucher und Anlagenbetreiber </t>
  </si>
  <si>
    <t xml:space="preserve">Der Messstellenbetrieb für digitale Messtechnik ist Aufgabe des grundzuständigen </t>
  </si>
  <si>
    <t xml:space="preserve">Messstellenbetreibers. Die Stadtwerke XY Netz GmbH nimmt als Betreiber des Energie- </t>
  </si>
  <si>
    <t xml:space="preserve">versorgungsnetzes in Ihrem Netzgebiet </t>
  </si>
  <si>
    <t>* Jahresverbrauch = Eigen- und/oder Fremdbezug  - Mittelwert der letzten 3 Jahre</t>
  </si>
  <si>
    <t>€/a **</t>
  </si>
  <si>
    <t>Preisblatt Digitale Messtechnik</t>
  </si>
  <si>
    <t>MSB+Messung</t>
  </si>
  <si>
    <t>MSB</t>
  </si>
  <si>
    <t>optionaler Einbau</t>
  </si>
  <si>
    <t>** €/Zählpunkt/a</t>
  </si>
  <si>
    <t>€/a ***</t>
  </si>
  <si>
    <t>*** €/Stück/a</t>
  </si>
  <si>
    <t>intelligente Messsysteme - iMSys</t>
  </si>
  <si>
    <t>moderne Messeinrichtungen - mME</t>
  </si>
  <si>
    <t>n.V.</t>
  </si>
  <si>
    <t>n.V. noch nicht verfügbar</t>
  </si>
  <si>
    <t>Portal / Ablesekarte</t>
  </si>
  <si>
    <t>Logo</t>
  </si>
  <si>
    <t>NB-Anteil</t>
  </si>
  <si>
    <t>Erhebung von Zustandsdaten der Netze anderer Sparten</t>
  </si>
  <si>
    <t>weiteres Energiemanagement von regelbaren Erzeugungs- und Verbrauchsanlagen</t>
  </si>
  <si>
    <t>Standarddienstleistungen nach MsbG § 34 Absatz 1</t>
  </si>
  <si>
    <t>Zusatzdienstleistungen nach MsbG § 34 Absatz 2 und 3</t>
  </si>
  <si>
    <t>POG brutto</t>
  </si>
  <si>
    <t>€ / Vorgang</t>
  </si>
  <si>
    <t>-</t>
  </si>
  <si>
    <t>angemessen netto</t>
  </si>
  <si>
    <t>i.d.R. lt. PB Netznutzung konv. Zähler</t>
  </si>
  <si>
    <t>Preise für den Anschlussnutzer, Anlagenbetreiber bzw. Lieferant bei Übernahme</t>
  </si>
  <si>
    <t>Preise für den Anschlussnetzbetreiber</t>
  </si>
  <si>
    <t>Preise für Energieversorgungsunternehmen, Direktvermarktungsunternehmer, Letztver-braucher, Anschlussbegehrende nach EEG, Anlagenbetreiber und Anschlussnehmer</t>
  </si>
  <si>
    <t>PRICAT</t>
  </si>
  <si>
    <t>Codeliste der Artikelnummern und Artikel-ID</t>
  </si>
  <si>
    <t>Die jeweiligen Artikel-ID werden unter Nutzung der Codes für Messprodukte bzw. Konfigurationsprodukte von dem MSB erzeugt.</t>
  </si>
  <si>
    <t>Die nutzbaren Messprodukt-Codes bzw. Konfigurationsprodukt-Codes sind der jeweils aktuell gültigen EDI@Energy-Codeliste der Konfigurationen zu entnehmen.</t>
  </si>
  <si>
    <t>Einheit</t>
  </si>
  <si>
    <t>Messprodukt-Code-01</t>
  </si>
  <si>
    <t>Kosten für das Einrichten des Messprodukts</t>
  </si>
  <si>
    <t>Messprodukt-Code:  Code des Messprodukts aus der EDI@Energy Codeliste der Konfigurationen</t>
  </si>
  <si>
    <t>€/Auftrag</t>
  </si>
  <si>
    <t>Messprodukt-Code-02</t>
  </si>
  <si>
    <t>Kosten für den Betrieb des Messprodukts</t>
  </si>
  <si>
    <t>€/Tag</t>
  </si>
  <si>
    <t>Messprodukt-Code-03</t>
  </si>
  <si>
    <t>Kosten für die anfallenden Transaktionen des Messprodukts</t>
  </si>
  <si>
    <t>€/Transaktion</t>
  </si>
  <si>
    <t>Konfigurationsprodukt-Code-01</t>
  </si>
  <si>
    <t>Kosten für das Einrichten des Konfigurationsprodukts</t>
  </si>
  <si>
    <t>Konfigurationsprodukt-Code:  Code des Konfigurationsprodukts aus der EDI@Energy Codeliste der Konfigurationen</t>
  </si>
  <si>
    <t>Konfigurationsprodukt-Code-02</t>
  </si>
  <si>
    <t>Kosten für den Betrieb des Konfigurationsprodukts</t>
  </si>
  <si>
    <t>Konfigurationsprodukt-Code-03</t>
  </si>
  <si>
    <t>Kosten für die anfallenden Transaktionen des Konfigurationsprodukts</t>
  </si>
  <si>
    <t>4-02-0-001</t>
  </si>
  <si>
    <t>4-02-0-002</t>
  </si>
  <si>
    <t>4-02-0-003</t>
  </si>
  <si>
    <t>4-02-0-004</t>
  </si>
  <si>
    <t>4-02-0-005</t>
  </si>
  <si>
    <t>4-02-0-006</t>
  </si>
  <si>
    <t>4-02-0-007</t>
  </si>
  <si>
    <t>4-02-0-008</t>
  </si>
  <si>
    <t>4-02-0-009</t>
  </si>
  <si>
    <t>4-02-0-010</t>
  </si>
  <si>
    <t>4-02-0-011</t>
  </si>
  <si>
    <t>4-02-0-014</t>
  </si>
  <si>
    <t>4-02-0-015</t>
  </si>
  <si>
    <t>4-02-0-016</t>
  </si>
  <si>
    <t>4-02-0-017</t>
  </si>
  <si>
    <t>4-02-0-018</t>
  </si>
  <si>
    <t>4-02-0-019</t>
  </si>
  <si>
    <t>4-02-0-021</t>
  </si>
  <si>
    <t>4-02-0-022</t>
  </si>
  <si>
    <t>3.5</t>
  </si>
  <si>
    <t>3.5.1</t>
  </si>
  <si>
    <t>Abrechnung Messstellenbetrieb für die Sparte Strom</t>
  </si>
  <si>
    <t>Abrechnung Messstellenbetrieb vom MSB an LF</t>
  </si>
  <si>
    <t>3.4</t>
  </si>
  <si>
    <t>Artikel-ID für den Universalbestellprozess für die Sparte Strom</t>
  </si>
  <si>
    <t>Abrechnung Messstellenbetrieb vom MSB an NB</t>
  </si>
  <si>
    <t>3.5.2</t>
  </si>
  <si>
    <t>4-03-0-001</t>
  </si>
  <si>
    <t>4-03-0-002</t>
  </si>
  <si>
    <t>4-03-0-003</t>
  </si>
  <si>
    <t>4-03-0-004</t>
  </si>
  <si>
    <t>4-03-0-005</t>
  </si>
  <si>
    <t>4-03-0-006</t>
  </si>
  <si>
    <t>4-03-0-007</t>
  </si>
  <si>
    <t>4-03-0-008</t>
  </si>
  <si>
    <t>4-03-0-009</t>
  </si>
  <si>
    <t xml:space="preserve">4-03-0-010 </t>
  </si>
  <si>
    <t xml:space="preserve">4-03-0-013 </t>
  </si>
  <si>
    <t>MWST</t>
  </si>
  <si>
    <t>Tage/Jahr</t>
  </si>
  <si>
    <t>Hochspannung</t>
  </si>
  <si>
    <t>Preisangabe / Nettopreise</t>
  </si>
  <si>
    <t>Jahr</t>
  </si>
  <si>
    <t>€/Jahr</t>
  </si>
  <si>
    <t>elektronisches Preisblatt 
Bezeichnung</t>
  </si>
  <si>
    <t>Artikel-ID</t>
  </si>
  <si>
    <t>Preisblatt nach § 34 MsbG</t>
  </si>
  <si>
    <t>&gt; 15 - 25 kW</t>
  </si>
  <si>
    <t>&gt; 25 - 100 kW</t>
  </si>
  <si>
    <t>Letztverbraucher und Anlagenbetreiber für die nach § 29 (3) MsbG keine Pflicht für iMSys besteht</t>
  </si>
  <si>
    <t>Allgemeine Eingaben</t>
  </si>
  <si>
    <t>Rundung NKST PB</t>
  </si>
  <si>
    <t>Rundung NKST e.PB</t>
  </si>
  <si>
    <t>berechnet</t>
  </si>
  <si>
    <t>Preisblatt gültig ab</t>
  </si>
  <si>
    <t>mME</t>
  </si>
  <si>
    <t>stVE § 14a EnWG</t>
  </si>
  <si>
    <t>Preisobergrenzen für Zusatzdienstleistungen nach MsbG § 34 Absatz 2 und 3</t>
  </si>
  <si>
    <t>Legende / Eingabe</t>
  </si>
  <si>
    <t>Nettopreise lt. PB</t>
  </si>
  <si>
    <t>POG / Bruttopreise</t>
  </si>
  <si>
    <t>gerundet</t>
  </si>
  <si>
    <t>erstellt</t>
  </si>
  <si>
    <t>Consulting Ulm &amp; Schendel GmbH &amp; Co. KG</t>
  </si>
  <si>
    <t>max 6 NKST</t>
  </si>
  <si>
    <t>Umrechnung Brutto/Netto</t>
  </si>
  <si>
    <t>Version</t>
  </si>
  <si>
    <t xml:space="preserve">vom </t>
  </si>
  <si>
    <t>CUS</t>
  </si>
  <si>
    <t>&gt; 7 - 15 kW</t>
  </si>
  <si>
    <t>Preisobergrenzen der Standardleistungen nach § 30, 32 MsbG</t>
  </si>
  <si>
    <t>§ 30 (1)(1)</t>
  </si>
  <si>
    <t>§ 30 (1)(2)</t>
  </si>
  <si>
    <t>§ 30 (1)(3)</t>
  </si>
  <si>
    <t>§ 30 (1)(4)</t>
  </si>
  <si>
    <t>§ 30 (1)(5)</t>
  </si>
  <si>
    <t>§ 30 (3)</t>
  </si>
  <si>
    <t>§ 32 (1)</t>
  </si>
  <si>
    <t>beinhalten folgende Standardleistungen</t>
  </si>
  <si>
    <t>§ 34 (2)(1)</t>
  </si>
  <si>
    <t>§ 34 (2)(2)</t>
  </si>
  <si>
    <t>§ 34 (2)(3)</t>
  </si>
  <si>
    <t>§ 34 (2)(4)</t>
  </si>
  <si>
    <t>§ 34 (2)(5)</t>
  </si>
  <si>
    <t>§ 34 (2)(6)</t>
  </si>
  <si>
    <t>§ 34 (2)(7)</t>
  </si>
  <si>
    <t>§ 34 (2)(8)</t>
  </si>
  <si>
    <t>§ 34 (2)(9)</t>
  </si>
  <si>
    <t>§ 34 (2)(10)</t>
  </si>
  <si>
    <t>§ 34 (3)(1)</t>
  </si>
  <si>
    <t>§ 34 (3)(2)</t>
  </si>
  <si>
    <t>§ 34 (3)(3)</t>
  </si>
  <si>
    <t>weitere nicht verpflichtende Zusatzleistung 1</t>
  </si>
  <si>
    <t>weitere nicht verpflichtende Zusatzleistung 2</t>
  </si>
  <si>
    <t>weitere nicht verpflichtende Zusatzleistung 3</t>
  </si>
  <si>
    <t>weitere nicht verpflichtende Zusatzleistung 4</t>
  </si>
  <si>
    <t>weitere nicht verpflichtende Zusatzleistung 5</t>
  </si>
  <si>
    <t>weitere nicht verpflichtende Zusatzleistung 6</t>
  </si>
  <si>
    <t>weitere nicht verpflichtende Zusatzleistung 7</t>
  </si>
  <si>
    <t>weitere nicht verpflichtende Zusatzleistung 8</t>
  </si>
  <si>
    <t>weitere nicht verpflichtende Zusatzleistung 9</t>
  </si>
  <si>
    <t>weitere nicht verpflichtende Zusatzleistung 10</t>
  </si>
  <si>
    <t>§ 30 (2)(2)</t>
  </si>
  <si>
    <t>Steuerbox</t>
  </si>
  <si>
    <t>zuzüglich Steuerbox</t>
  </si>
  <si>
    <t>für farbig markierte</t>
  </si>
  <si>
    <t>POG bei verbrauchender Marktlokation &gt; 100.000 kWh/a mit iMS</t>
  </si>
  <si>
    <t>POG bei verbrauchender Marktlokation ]50.000 kWh/a; 100.000 kWh/a] mit iMS</t>
  </si>
  <si>
    <t>POG bei verbrauchender Marktlokation ]20.000 kWh/a; 50.000 kWh/a] mit iMS</t>
  </si>
  <si>
    <t>POG bei verbrauchender Marktlokation ]10.000 kWh/a; 20.000 kWh/a] mit iMS</t>
  </si>
  <si>
    <t>POG bei verbrauchender Marktlokation mit einer steuerbaren Verbrauchseinrichtung mit denen eine Vereinbarung nach § 14a EnWG besteht mit iMS</t>
  </si>
  <si>
    <t>POG bei verbrauchender Marktlokation ]6.000 kWh/a; 10.000 kWh/a] mit iMS</t>
  </si>
  <si>
    <t>POG bei erzeugender Marktlokation mit installierter Leistung ]7 kW; 15 kW] mit iMS</t>
  </si>
  <si>
    <t>POG bei erzeugender Marktlokation mit installierter Leistung ]15 kW; 25 kW] mit iMS</t>
  </si>
  <si>
    <t>POG bei erzeugender Marktlokation mit installierter Leistung ]25 kW; 100 kW] mit iMS</t>
  </si>
  <si>
    <t>POG bei erzeugender Marktlokation mit installierter Leistung &gt; 100 kW mit iMS</t>
  </si>
  <si>
    <t>POG bei Marktlokation mit mME</t>
  </si>
  <si>
    <t>POG bei erzeugender Marktlokation mit einer installierten Leistung [0 kW; 7 kW] mit iMS</t>
  </si>
  <si>
    <t>Messstellenbetrieb bei mME/iMS, Höchstspannung, Wandlersatz für Messstellenbetrieb bei mME/iMS</t>
  </si>
  <si>
    <t>Messstellenbetrieb bei mME/iMS, Hochspannung, Wandlersatz für Messstellenbetrieb bei mME/iMS</t>
  </si>
  <si>
    <t>Messstellenbetrieb bei mME/iMS, Mittelspannung, Wandlersatz für Messstellenbetrieb bei mME/iMS</t>
  </si>
  <si>
    <t>Messstellenbetrieb bei mME/iMS, Niederspannung, Wandlersatz für Messstellenbetrieb bei mME/iMS</t>
  </si>
  <si>
    <t>Schaltgerät/Tarifschaltung</t>
  </si>
  <si>
    <t>Entgelt für Messstellenbetrieb bei individuellem Angebot</t>
  </si>
  <si>
    <t>Einbau und Betrieb einer Steuereinrichtung am Netzanschlusspunkt</t>
  </si>
  <si>
    <t>4-02-0-023</t>
  </si>
  <si>
    <t>Jährliches Zusatzentgelt bei vorzeitiger Ausstattung von optionalen Einbaufällen</t>
  </si>
  <si>
    <t>POG bei verbrauchender Marktlokation mit einer steuerbaren Verbrauchseinrichtung mit denen eine Vereinbarung nach § 14a des Energiewirtschaftsgesetzes besteht mit iMS</t>
  </si>
  <si>
    <t>POG bei erzeugender Marktlokation mit installierter Leistung [0 kW; 7 kW] mit iMS</t>
  </si>
  <si>
    <t>4-03-0-014</t>
  </si>
  <si>
    <t>einmalig</t>
  </si>
  <si>
    <t>Höchstspannung</t>
  </si>
  <si>
    <t>§</t>
  </si>
  <si>
    <t>NB</t>
  </si>
  <si>
    <t>AN</t>
  </si>
  <si>
    <t>4-03-0-010</t>
  </si>
  <si>
    <t>4-03-0-013</t>
  </si>
  <si>
    <t>AN-Anteil</t>
  </si>
  <si>
    <t>POG</t>
  </si>
  <si>
    <t>3. die Übermittlung von abrechnungsrelevanten Messdaten über das Smart-Meter-Gateway aus dem Submetering-System der Liegenschaft nach der Heizkostenverordnung,</t>
  </si>
  <si>
    <t>2. die zusätzliche Ausstattung von Messstellen mit Steuerungseinrichtungen, soweit erforderlich, ihre informationstechnische Anbindung an ein Smart-Meter-Gateway und an vorhandene zu steuernde Einrichtungen, insbesondere Energiemanagementsysteme, sowie die Konfiguration und Parametrierung von SMGW und Steuerungseinrichtung;</t>
  </si>
  <si>
    <t>1. ab dem 1. Januar 2025 die vorzeitige Ausstattung von Messstellen an Zählpunkten der Sparte Elektrizität mit einem intelligenten Messsystem innerhalb von vier Monaten ab Beauftragung, auch an nicht von §29 Absatz 1 oder Absatz 2 erfassten Messstellen, insbesondere an nicht bilanzierungsrelevanten Unterzählpunkten innerhalb von Kundenanlagen im Sinne des §3 Nummer 59 und 60 des Energiewirtschaftsgesetzes, ab dem 1. Juli 2026 auch an Zählpunkten der Sparte Gas innerhalb von vier Monaten ab Beauftragung;</t>
  </si>
  <si>
    <t>4. die notwendige informationstechnische Anbindung von Hauptmesseinrichtungen einer weiteren Sparte im Sinne des §6 Abs. 1 Nummer 2 an ein Smart-Meter-Gateway einschließlich der täglichen Übermittlung von abrechnungsrelevanten Messdaten</t>
  </si>
  <si>
    <t>5. ab dem 1. Januar 2028 die für die Teilnahme am Regelenergiemarkt notwendige Datenkommunikation über das Smart-Meter-Gateway einschließlich der notwendigen informationstechnischen Anbindung an das Smart-Meter-Gateway</t>
  </si>
  <si>
    <t>6. nach Maßgabe der §§56 und 64 die Erhebung und die minütliche Übermittlung von Netzzustandsdaten an den Netzbetreiber über das Smart-Meter-Gateway an bis zu 25 Prozent der vom Messstellenbetreiber in dem jeweiligen Netzgebiet mit intelligenten Messsystemen ausgestatteten Netzanschlüsse</t>
  </si>
  <si>
    <t xml:space="preserve">7. die Bereitstellung und den technischen Betrieb des Smart-Meter-Gateways, seiner Schnittstellen und Kanäle für Auftragsdienstleistungen des Anschlussnutzers oder des Anschlussnehmers und Mehrwertdienste </t>
  </si>
  <si>
    <t>8. nach Maßgabe einer Verordnung nach Absatz 4 in den Fällen der Nummer 5 und 6 sowie des Absatzes 1 Nummer 1, 4 bis 9 jeweils die Abwicklung der notwendigen Datenkommunikation über eine unterbrechungsfreie, schwarzfallfeste, dedizierte Weitverkehrskommunikationsverbindung</t>
  </si>
  <si>
    <t>9. bei nicht mit einem intelligenten Messsystem ausgestatteten Messstellen, die Ausstattung der Messstelle mit erforderlichen technischen Einrichtungen zur Ermöglichung einer Tarifierung bezogener elektrischer Energie in mindestens zwei Tarifstufen</t>
  </si>
  <si>
    <t>10. die tägliche Übermittlung aller nach §55 Absatz 1, 3 und 4 an einer Messstelle erhobenen und nach §60 aufbereiteten Messwerte an weitere vom Anschlussnutzer oder Anlagenbetreiber beauftragte Dritte im Rahmen der elektronischen Marktkommunikation nach den Festlegungen der Bundesnetzagentur.</t>
  </si>
  <si>
    <t xml:space="preserve">   zusätzlich optionale Einbaufälle laufend</t>
  </si>
  <si>
    <t>Pflicht und optional und Kundenanlagen</t>
  </si>
  <si>
    <t>0 - 6.000 kWh</t>
  </si>
  <si>
    <t>€/a netto</t>
  </si>
  <si>
    <t>€/a brutto</t>
  </si>
  <si>
    <t>Anschlußnutzeranteil Bruttopreise</t>
  </si>
  <si>
    <t>Netzbetreiberanteil</t>
  </si>
  <si>
    <t>POG AN</t>
  </si>
  <si>
    <t>angemessen, POG wie bisher angesetzt</t>
  </si>
  <si>
    <t>1.4</t>
  </si>
  <si>
    <t>Version 5.6</t>
  </si>
  <si>
    <t>vom 01.04.2025</t>
  </si>
  <si>
    <t>4-02-0-024</t>
  </si>
  <si>
    <t>POG bei verbrauchender Marktlokation [0 kWh/a; 6.000 kWh/a] mit iMS</t>
  </si>
  <si>
    <t>4-03-0-015</t>
  </si>
  <si>
    <t>0 - 7 kW</t>
  </si>
  <si>
    <t>optional</t>
  </si>
  <si>
    <t>Heinzelmann Stromhandel und Vertriebs-GmbH &amp; Co.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</si>
</sst>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
    <numFmt numFmtId="166" formatCode="0.0000000"/>
    <numFmt numFmtId="167" formatCode="#,##0.0000000"/>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theme="0" tint="-0.249977111117893"/>
      <name val="Calibri"/>
      <family val="2"/>
      <scheme val="minor"/>
    </font>
    <font>
      <sz val="11"/>
      <color rgb="FFFF0000"/>
      <name val="Calibri"/>
      <family val="2"/>
      <scheme val="minor"/>
    </font>
    <font>
      <b/>
      <sz val="12"/>
      <color theme="1"/>
      <name val="Calibri"/>
      <family val="2"/>
      <scheme val="minor"/>
    </font>
    <font>
      <sz val="11"/>
      <color theme="4"/>
      <name val="Calibri"/>
      <family val="2"/>
      <scheme val="minor"/>
    </font>
    <font>
      <b/>
      <sz val="11"/>
      <name val="Calibri"/>
      <family val="2"/>
      <scheme val="minor"/>
    </font>
    <font>
      <sz val="10"/>
      <color theme="1"/>
      <name val="Calibri"/>
      <family val="2"/>
      <scheme val="minor"/>
    </font>
    <font>
      <sz val="9"/>
      <color theme="1"/>
      <name val="Calibri"/>
      <family val="2"/>
      <scheme val="minor"/>
    </font>
    <font>
      <sz val="9"/>
      <name val="Calibri"/>
      <family val="2"/>
      <scheme val="minor"/>
    </font>
    <font>
      <b/>
      <sz val="12"/>
      <color theme="5"/>
      <name val="Calibri"/>
      <family val="2"/>
      <scheme val="minor"/>
    </font>
    <font>
      <b/>
      <sz val="11"/>
      <color rgb="FFFF0000"/>
      <name val="Calibri"/>
      <family val="2"/>
      <scheme val="minor"/>
    </font>
    <font>
      <b/>
      <sz val="12"/>
      <name val="Calibri"/>
      <family val="2"/>
      <scheme val="minor"/>
    </font>
    <font>
      <sz val="11"/>
      <color theme="1"/>
      <name val="Symbol"/>
      <family val="1"/>
      <charset val="2"/>
    </font>
    <font>
      <sz val="7"/>
      <color theme="1"/>
      <name val="Times New Roman"/>
      <family val="1"/>
    </font>
    <font>
      <sz val="11"/>
      <color theme="1"/>
      <name val="Calibri"/>
      <family val="2"/>
    </font>
    <font>
      <sz val="11"/>
      <color theme="4" tint="0.59999389629810485"/>
      <name val="Calibri"/>
      <family val="2"/>
      <scheme val="minor"/>
    </font>
    <font>
      <b/>
      <sz val="11"/>
      <color theme="0" tint="-0.249977111117893"/>
      <name val="Calibri"/>
      <family val="2"/>
      <scheme val="minor"/>
    </font>
    <font>
      <sz val="10"/>
      <name val="Calibri"/>
      <family val="2"/>
      <scheme val="minor"/>
    </font>
    <font>
      <b/>
      <sz val="10"/>
      <color rgb="FFC20000"/>
      <name val="Calibri"/>
      <family val="2"/>
      <scheme val="minor"/>
    </font>
    <font>
      <sz val="24"/>
      <color rgb="FFC20000"/>
      <name val="Arial"/>
      <family val="2"/>
    </font>
    <font>
      <sz val="24"/>
      <color theme="1"/>
      <name val="Arial"/>
      <family val="2"/>
    </font>
    <font>
      <sz val="11"/>
      <name val="Arial"/>
      <family val="2"/>
    </font>
    <font>
      <sz val="11"/>
      <color theme="1"/>
      <name val="Arial"/>
      <family val="2"/>
    </font>
    <font>
      <b/>
      <sz val="14"/>
      <name val="Calibri"/>
      <family val="2"/>
      <scheme val="minor"/>
    </font>
    <font>
      <sz val="11"/>
      <color theme="0"/>
      <name val="Calibri"/>
      <family val="2"/>
      <scheme val="minor"/>
    </font>
    <font>
      <sz val="8"/>
      <name val="Calibri"/>
      <family val="2"/>
      <scheme val="minor"/>
    </font>
    <font>
      <sz val="10"/>
      <name val="Arial"/>
      <family val="2"/>
    </font>
    <font>
      <b/>
      <sz val="10"/>
      <color rgb="FF0070C0"/>
      <name val="Calibri"/>
      <family val="2"/>
      <scheme val="minor"/>
    </font>
    <font>
      <b/>
      <sz val="11"/>
      <color rgb="FF0070C0"/>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rgb="FFD8DFE4"/>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4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theme="4"/>
      </left>
      <right style="hair">
        <color theme="4"/>
      </right>
      <top style="hair">
        <color theme="4"/>
      </top>
      <bottom style="hair">
        <color theme="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bottom style="hair">
        <color theme="4"/>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hair">
        <color theme="0" tint="-0.24994659260841701"/>
      </left>
      <right/>
      <top style="hair">
        <color theme="0" tint="-0.24994659260841701"/>
      </top>
      <bottom/>
      <diagonal/>
    </border>
    <border>
      <left/>
      <right/>
      <top/>
      <bottom style="thin">
        <color theme="0" tint="-0.24994659260841701"/>
      </bottom>
      <diagonal/>
    </border>
    <border>
      <left/>
      <right/>
      <top style="hair">
        <color theme="4"/>
      </top>
      <bottom/>
      <diagonal/>
    </border>
    <border>
      <left style="thin">
        <color theme="0" tint="-0.24994659260841701"/>
      </left>
      <right/>
      <top/>
      <bottom/>
      <diagonal/>
    </border>
    <border>
      <left style="medium">
        <color indexed="64"/>
      </left>
      <right/>
      <top style="medium">
        <color indexed="64"/>
      </top>
      <bottom/>
      <diagonal/>
    </border>
    <border>
      <left/>
      <right/>
      <top style="medium">
        <color indexed="64"/>
      </top>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bottom/>
      <diagonal/>
    </border>
    <border>
      <left/>
      <right style="medium">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hair">
        <color theme="4"/>
      </left>
      <right style="hair">
        <color theme="4"/>
      </right>
      <top style="hair">
        <color theme="4"/>
      </top>
      <bottom style="hair">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medium">
        <color indexed="64"/>
      </right>
      <top/>
      <bottom style="medium">
        <color indexed="64"/>
      </bottom>
      <diagonal/>
    </border>
  </borders>
  <cellStyleXfs count="1">
    <xf numFmtId="0" fontId="0" fillId="0" borderId="0"/>
  </cellStyleXfs>
  <cellXfs count="226">
    <xf numFmtId="0" fontId="0" fillId="0" borderId="0" xfId="0"/>
    <xf numFmtId="0" fontId="3" fillId="0" borderId="0" xfId="0" applyFont="1"/>
    <xf numFmtId="0" fontId="4" fillId="0" borderId="0" xfId="0" applyFont="1"/>
    <xf numFmtId="0" fontId="0" fillId="0" borderId="2" xfId="0" applyBorder="1"/>
    <xf numFmtId="0" fontId="0" fillId="0" borderId="3" xfId="0" applyBorder="1"/>
    <xf numFmtId="0" fontId="0" fillId="0" borderId="4" xfId="0" applyBorder="1"/>
    <xf numFmtId="14" fontId="0" fillId="0" borderId="0" xfId="0" applyNumberFormat="1"/>
    <xf numFmtId="0" fontId="0" fillId="0" borderId="5" xfId="0" applyBorder="1"/>
    <xf numFmtId="0" fontId="1" fillId="0" borderId="0" xfId="0" applyFont="1"/>
    <xf numFmtId="2" fontId="0" fillId="0" borderId="0" xfId="0" applyNumberFormat="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0" fillId="2" borderId="0" xfId="0" applyFill="1"/>
    <xf numFmtId="0" fontId="0" fillId="2" borderId="5" xfId="0" applyFill="1" applyBorder="1"/>
    <xf numFmtId="0" fontId="0" fillId="2" borderId="0" xfId="0" applyFill="1" applyAlignment="1">
      <alignment horizontal="right"/>
    </xf>
    <xf numFmtId="0" fontId="1" fillId="2" borderId="0" xfId="0" applyFont="1" applyFill="1"/>
    <xf numFmtId="2" fontId="0" fillId="0" borderId="9" xfId="0" applyNumberFormat="1" applyBorder="1"/>
    <xf numFmtId="0" fontId="5" fillId="0" borderId="0" xfId="0" applyFont="1"/>
    <xf numFmtId="0" fontId="6" fillId="0" borderId="0" xfId="0" applyFont="1"/>
    <xf numFmtId="0" fontId="7" fillId="0" borderId="0" xfId="0" applyFont="1"/>
    <xf numFmtId="0" fontId="10" fillId="0" borderId="0" xfId="0" applyFont="1" applyAlignment="1">
      <alignment horizontal="right"/>
    </xf>
    <xf numFmtId="0" fontId="8" fillId="0" borderId="0" xfId="0" applyFont="1"/>
    <xf numFmtId="0" fontId="2" fillId="0" borderId="4" xfId="0" applyFont="1" applyBorder="1"/>
    <xf numFmtId="0" fontId="6" fillId="0" borderId="4" xfId="0" applyFont="1" applyBorder="1"/>
    <xf numFmtId="2" fontId="1" fillId="3" borderId="9" xfId="0" applyNumberFormat="1" applyFont="1" applyFill="1" applyBorder="1"/>
    <xf numFmtId="0" fontId="12" fillId="0" borderId="4" xfId="0" applyFont="1" applyBorder="1"/>
    <xf numFmtId="0" fontId="6" fillId="2" borderId="4" xfId="0" applyFont="1" applyFill="1" applyBorder="1"/>
    <xf numFmtId="0" fontId="13" fillId="0" borderId="0" xfId="0" applyFont="1"/>
    <xf numFmtId="0" fontId="14" fillId="0" borderId="0" xfId="0" applyFont="1"/>
    <xf numFmtId="0" fontId="10" fillId="0" borderId="0" xfId="0" applyFont="1"/>
    <xf numFmtId="0" fontId="15" fillId="0" borderId="0" xfId="0" applyFont="1" applyAlignment="1">
      <alignment horizontal="left" vertical="center" indent="5"/>
    </xf>
    <xf numFmtId="0" fontId="17" fillId="0" borderId="0" xfId="0" applyFont="1" applyAlignment="1">
      <alignment horizontal="left" vertical="center" indent="5"/>
    </xf>
    <xf numFmtId="0" fontId="0" fillId="0" borderId="0" xfId="0" applyAlignment="1">
      <alignment horizontal="left" vertical="center" indent="5"/>
    </xf>
    <xf numFmtId="0" fontId="18" fillId="0" borderId="0" xfId="0" applyFont="1"/>
    <xf numFmtId="0" fontId="0" fillId="0" borderId="19" xfId="0" applyBorder="1"/>
    <xf numFmtId="4" fontId="3" fillId="0" borderId="0" xfId="0" applyNumberFormat="1" applyFont="1"/>
    <xf numFmtId="0" fontId="3" fillId="0" borderId="1" xfId="0" applyFont="1" applyBorder="1" applyAlignment="1">
      <alignment horizontal="center"/>
    </xf>
    <xf numFmtId="0" fontId="11" fillId="0" borderId="1" xfId="0" applyFont="1" applyBorder="1" applyAlignment="1">
      <alignment horizontal="center"/>
    </xf>
    <xf numFmtId="2" fontId="0" fillId="0" borderId="21" xfId="0" applyNumberFormat="1" applyBorder="1"/>
    <xf numFmtId="0" fontId="0" fillId="0" borderId="20" xfId="0" applyBorder="1"/>
    <xf numFmtId="4" fontId="3" fillId="0" borderId="1" xfId="0" applyNumberFormat="1" applyFont="1" applyBorder="1"/>
    <xf numFmtId="2" fontId="3" fillId="0" borderId="9" xfId="0" quotePrefix="1" applyNumberFormat="1" applyFont="1" applyBorder="1" applyAlignment="1">
      <alignment horizontal="center"/>
    </xf>
    <xf numFmtId="2" fontId="19" fillId="3" borderId="9" xfId="0" quotePrefix="1" applyNumberFormat="1" applyFont="1" applyFill="1" applyBorder="1" applyAlignment="1">
      <alignment horizontal="center"/>
    </xf>
    <xf numFmtId="0" fontId="0" fillId="0" borderId="0" xfId="0" applyAlignment="1">
      <alignment wrapText="1"/>
    </xf>
    <xf numFmtId="0" fontId="0" fillId="0" borderId="5" xfId="0" applyBorder="1" applyAlignment="1">
      <alignment wrapText="1"/>
    </xf>
    <xf numFmtId="0" fontId="21" fillId="4" borderId="0" xfId="0" applyFont="1" applyFill="1" applyAlignment="1">
      <alignment horizontal="center" vertical="center" wrapText="1"/>
    </xf>
    <xf numFmtId="0" fontId="9" fillId="0" borderId="0" xfId="0" applyFont="1" applyAlignment="1">
      <alignment horizontal="center" vertical="center"/>
    </xf>
    <xf numFmtId="0" fontId="22" fillId="0" borderId="0" xfId="0" applyFont="1" applyAlignment="1">
      <alignment vertical="center"/>
    </xf>
    <xf numFmtId="0" fontId="23" fillId="0" borderId="0" xfId="0" applyFont="1"/>
    <xf numFmtId="0" fontId="24" fillId="0" borderId="0" xfId="0" applyFont="1"/>
    <xf numFmtId="0" fontId="21" fillId="4" borderId="0" xfId="0" applyFont="1" applyFill="1" applyAlignment="1">
      <alignment vertical="center" wrapText="1"/>
    </xf>
    <xf numFmtId="0" fontId="0" fillId="0" borderId="0" xfId="0" applyAlignment="1">
      <alignment horizontal="center"/>
    </xf>
    <xf numFmtId="0" fontId="9" fillId="5" borderId="0" xfId="0" applyFont="1" applyFill="1" applyAlignment="1">
      <alignment horizontal="center" vertical="center"/>
    </xf>
    <xf numFmtId="0" fontId="0" fillId="2" borderId="0" xfId="0" applyFill="1" applyAlignment="1">
      <alignment horizontal="center"/>
    </xf>
    <xf numFmtId="4" fontId="0" fillId="2" borderId="0" xfId="0" applyNumberFormat="1" applyFill="1"/>
    <xf numFmtId="0" fontId="0" fillId="6" borderId="0" xfId="0" applyFill="1"/>
    <xf numFmtId="164" fontId="0" fillId="6" borderId="0" xfId="0" applyNumberFormat="1" applyFill="1" applyAlignment="1">
      <alignment horizontal="center"/>
    </xf>
    <xf numFmtId="49" fontId="1" fillId="6" borderId="0" xfId="0" applyNumberFormat="1" applyFont="1" applyFill="1"/>
    <xf numFmtId="0" fontId="1" fillId="6" borderId="0" xfId="0" applyFont="1" applyFill="1"/>
    <xf numFmtId="4" fontId="23" fillId="0" borderId="0" xfId="0" applyNumberFormat="1" applyFont="1"/>
    <xf numFmtId="4" fontId="24" fillId="0" borderId="0" xfId="0" applyNumberFormat="1" applyFont="1"/>
    <xf numFmtId="4" fontId="0" fillId="0" borderId="0" xfId="0" applyNumberFormat="1"/>
    <xf numFmtId="4" fontId="9" fillId="0" borderId="0" xfId="0" applyNumberFormat="1" applyFont="1" applyAlignment="1">
      <alignment horizontal="center" vertical="center"/>
    </xf>
    <xf numFmtId="165" fontId="23" fillId="0" borderId="0" xfId="0" applyNumberFormat="1" applyFont="1"/>
    <xf numFmtId="165" fontId="24" fillId="0" borderId="0" xfId="0" applyNumberFormat="1" applyFont="1"/>
    <xf numFmtId="165" fontId="0" fillId="0" borderId="0" xfId="0" applyNumberFormat="1"/>
    <xf numFmtId="165" fontId="9" fillId="0" borderId="0" xfId="0" applyNumberFormat="1" applyFont="1" applyAlignment="1">
      <alignment horizontal="center" vertical="center"/>
    </xf>
    <xf numFmtId="2" fontId="23" fillId="0" borderId="0" xfId="0" applyNumberFormat="1" applyFont="1"/>
    <xf numFmtId="2" fontId="24" fillId="0" borderId="0" xfId="0" applyNumberFormat="1" applyFont="1"/>
    <xf numFmtId="2" fontId="9" fillId="0" borderId="0" xfId="0" applyNumberFormat="1" applyFont="1" applyAlignment="1">
      <alignment horizontal="center" vertical="center"/>
    </xf>
    <xf numFmtId="166" fontId="0" fillId="0" borderId="0" xfId="0" applyNumberFormat="1"/>
    <xf numFmtId="167" fontId="0" fillId="2" borderId="0" xfId="0" applyNumberFormat="1" applyFill="1"/>
    <xf numFmtId="4" fontId="0" fillId="0" borderId="2" xfId="0" applyNumberFormat="1" applyBorder="1"/>
    <xf numFmtId="4" fontId="0" fillId="0" borderId="0" xfId="0" applyNumberFormat="1" applyAlignment="1">
      <alignment wrapText="1"/>
    </xf>
    <xf numFmtId="4" fontId="9" fillId="0" borderId="0" xfId="0" applyNumberFormat="1" applyFont="1"/>
    <xf numFmtId="4" fontId="4" fillId="0" borderId="5" xfId="0" applyNumberFormat="1" applyFont="1" applyBorder="1"/>
    <xf numFmtId="4" fontId="3" fillId="0" borderId="9" xfId="0" applyNumberFormat="1" applyFont="1" applyBorder="1"/>
    <xf numFmtId="4" fontId="8" fillId="3" borderId="9" xfId="0" applyNumberFormat="1" applyFont="1" applyFill="1" applyBorder="1"/>
    <xf numFmtId="4" fontId="4" fillId="0" borderId="0" xfId="0" applyNumberFormat="1" applyFont="1"/>
    <xf numFmtId="4" fontId="4" fillId="0" borderId="7" xfId="0" applyNumberFormat="1" applyFont="1" applyBorder="1"/>
    <xf numFmtId="0" fontId="8" fillId="0" borderId="0" xfId="0" applyFont="1" applyAlignment="1">
      <alignment horizontal="center"/>
    </xf>
    <xf numFmtId="3" fontId="3" fillId="0" borderId="0" xfId="0" applyNumberFormat="1" applyFont="1"/>
    <xf numFmtId="4" fontId="3" fillId="0" borderId="0" xfId="0" applyNumberFormat="1" applyFont="1" applyAlignment="1">
      <alignment wrapText="1"/>
    </xf>
    <xf numFmtId="0" fontId="25" fillId="0" borderId="0" xfId="0" applyFont="1" applyAlignment="1">
      <alignment horizontal="center"/>
    </xf>
    <xf numFmtId="0" fontId="24" fillId="0" borderId="0" xfId="0" applyFont="1" applyAlignment="1">
      <alignment horizontal="center"/>
    </xf>
    <xf numFmtId="3" fontId="3" fillId="0" borderId="0" xfId="0" applyNumberFormat="1" applyFont="1" applyAlignment="1">
      <alignment horizontal="center"/>
    </xf>
    <xf numFmtId="0" fontId="0" fillId="6" borderId="0" xfId="0" applyFill="1" applyAlignment="1">
      <alignment horizontal="center"/>
    </xf>
    <xf numFmtId="0" fontId="0" fillId="7" borderId="0" xfId="0" applyFill="1"/>
    <xf numFmtId="0" fontId="3" fillId="7" borderId="0" xfId="0" applyFont="1" applyFill="1"/>
    <xf numFmtId="0" fontId="8" fillId="7" borderId="0" xfId="0" applyFont="1" applyFill="1" applyAlignment="1">
      <alignment horizontal="center"/>
    </xf>
    <xf numFmtId="0" fontId="24" fillId="7" borderId="0" xfId="0" applyFont="1" applyFill="1" applyAlignment="1">
      <alignment horizontal="left"/>
    </xf>
    <xf numFmtId="0" fontId="24" fillId="7" borderId="0" xfId="0" applyFont="1" applyFill="1" applyAlignment="1">
      <alignment horizontal="center"/>
    </xf>
    <xf numFmtId="0" fontId="25" fillId="7" borderId="0" xfId="0" applyFont="1" applyFill="1" applyAlignment="1">
      <alignment horizontal="left" vertical="center"/>
    </xf>
    <xf numFmtId="0" fontId="0" fillId="7" borderId="0" xfId="0" applyFill="1" applyAlignment="1">
      <alignment horizontal="left"/>
    </xf>
    <xf numFmtId="4" fontId="3" fillId="7" borderId="0" xfId="0" applyNumberFormat="1" applyFont="1" applyFill="1"/>
    <xf numFmtId="3" fontId="3" fillId="7" borderId="0" xfId="0" applyNumberFormat="1" applyFont="1" applyFill="1"/>
    <xf numFmtId="0" fontId="1" fillId="7" borderId="0" xfId="0" applyFont="1" applyFill="1"/>
    <xf numFmtId="0" fontId="3" fillId="7" borderId="0" xfId="0" applyFont="1" applyFill="1" applyAlignment="1">
      <alignment horizontal="center"/>
    </xf>
    <xf numFmtId="0" fontId="0" fillId="0" borderId="0" xfId="0" applyAlignment="1">
      <alignment horizontal="right"/>
    </xf>
    <xf numFmtId="4" fontId="3" fillId="7" borderId="0" xfId="0" applyNumberFormat="1" applyFont="1" applyFill="1" applyAlignment="1">
      <alignment wrapText="1"/>
    </xf>
    <xf numFmtId="0" fontId="4" fillId="7" borderId="0" xfId="0" applyFont="1" applyFill="1"/>
    <xf numFmtId="0" fontId="0" fillId="7" borderId="23" xfId="0" applyFill="1" applyBorder="1"/>
    <xf numFmtId="4" fontId="3" fillId="7" borderId="24" xfId="0" applyNumberFormat="1" applyFont="1" applyFill="1" applyBorder="1"/>
    <xf numFmtId="0" fontId="3" fillId="7" borderId="24" xfId="0" applyFont="1" applyFill="1" applyBorder="1"/>
    <xf numFmtId="0" fontId="0" fillId="7" borderId="24" xfId="0" applyFill="1" applyBorder="1"/>
    <xf numFmtId="0" fontId="0" fillId="7" borderId="26" xfId="0" applyFill="1" applyBorder="1"/>
    <xf numFmtId="0" fontId="0" fillId="7" borderId="30" xfId="0" applyFill="1" applyBorder="1"/>
    <xf numFmtId="0" fontId="3" fillId="7" borderId="26" xfId="0" applyFont="1" applyFill="1" applyBorder="1"/>
    <xf numFmtId="0" fontId="3" fillId="7" borderId="29" xfId="0" applyFont="1" applyFill="1" applyBorder="1"/>
    <xf numFmtId="0" fontId="3" fillId="7" borderId="30" xfId="0" applyFont="1" applyFill="1" applyBorder="1"/>
    <xf numFmtId="0" fontId="3" fillId="7" borderId="0" xfId="0" applyFont="1" applyFill="1" applyAlignment="1">
      <alignment wrapText="1"/>
    </xf>
    <xf numFmtId="0" fontId="0" fillId="7" borderId="0" xfId="0" applyFill="1" applyAlignment="1">
      <alignment wrapText="1"/>
    </xf>
    <xf numFmtId="4" fontId="0" fillId="0" borderId="0" xfId="0" applyNumberFormat="1" applyAlignment="1">
      <alignment horizontal="center" vertical="center"/>
    </xf>
    <xf numFmtId="0" fontId="3" fillId="0" borderId="13" xfId="0" applyFont="1" applyBorder="1" applyAlignment="1">
      <alignment horizontal="center"/>
    </xf>
    <xf numFmtId="4" fontId="3" fillId="9" borderId="1" xfId="0" applyNumberFormat="1" applyFont="1" applyFill="1" applyBorder="1"/>
    <xf numFmtId="4" fontId="3" fillId="9" borderId="25" xfId="0" applyNumberFormat="1" applyFont="1" applyFill="1" applyBorder="1"/>
    <xf numFmtId="4" fontId="3" fillId="9" borderId="28" xfId="0" applyNumberFormat="1" applyFont="1" applyFill="1" applyBorder="1"/>
    <xf numFmtId="4" fontId="3" fillId="9" borderId="31" xfId="0" applyNumberFormat="1" applyFont="1" applyFill="1" applyBorder="1"/>
    <xf numFmtId="4" fontId="3" fillId="9" borderId="32" xfId="0" applyNumberFormat="1" applyFont="1" applyFill="1" applyBorder="1"/>
    <xf numFmtId="3" fontId="26" fillId="0" borderId="0" xfId="0" applyNumberFormat="1" applyFont="1" applyAlignment="1">
      <alignment horizontal="center"/>
    </xf>
    <xf numFmtId="4" fontId="3" fillId="8" borderId="1" xfId="0" applyNumberFormat="1" applyFont="1" applyFill="1" applyBorder="1" applyProtection="1">
      <protection locked="0"/>
    </xf>
    <xf numFmtId="3" fontId="3" fillId="8" borderId="12" xfId="0" applyNumberFormat="1" applyFont="1" applyFill="1" applyBorder="1" applyAlignment="1" applyProtection="1">
      <alignment horizontal="center"/>
      <protection locked="0"/>
    </xf>
    <xf numFmtId="3" fontId="3" fillId="8" borderId="1" xfId="0" applyNumberFormat="1" applyFont="1" applyFill="1" applyBorder="1" applyAlignment="1" applyProtection="1">
      <alignment horizontal="center"/>
      <protection locked="0"/>
    </xf>
    <xf numFmtId="4" fontId="3" fillId="8" borderId="1" xfId="0" applyNumberFormat="1" applyFont="1" applyFill="1" applyBorder="1" applyAlignment="1" applyProtection="1">
      <alignment horizontal="center"/>
      <protection locked="0"/>
    </xf>
    <xf numFmtId="14" fontId="3" fillId="8" borderId="1" xfId="0" applyNumberFormat="1" applyFont="1" applyFill="1" applyBorder="1" applyAlignment="1" applyProtection="1">
      <alignment horizontal="center"/>
      <protection locked="0"/>
    </xf>
    <xf numFmtId="4" fontId="3" fillId="8" borderId="28" xfId="0" applyNumberFormat="1" applyFont="1" applyFill="1" applyBorder="1" applyProtection="1">
      <protection locked="0"/>
    </xf>
    <xf numFmtId="14" fontId="0" fillId="7" borderId="0" xfId="0" applyNumberFormat="1" applyFill="1" applyAlignment="1">
      <alignment horizontal="center"/>
    </xf>
    <xf numFmtId="0" fontId="27" fillId="7" borderId="0" xfId="0" applyFont="1" applyFill="1"/>
    <xf numFmtId="49" fontId="0" fillId="7" borderId="0" xfId="0" applyNumberFormat="1" applyFill="1" applyAlignment="1">
      <alignment horizontal="center"/>
    </xf>
    <xf numFmtId="0" fontId="0" fillId="0" borderId="12" xfId="0" applyBorder="1" applyAlignment="1">
      <alignment horizontal="center" vertical="center"/>
    </xf>
    <xf numFmtId="0" fontId="10" fillId="0" borderId="12" xfId="0" applyFont="1" applyBorder="1" applyAlignment="1">
      <alignment horizontal="center" vertical="center"/>
    </xf>
    <xf numFmtId="0" fontId="5" fillId="7" borderId="0" xfId="0" applyFont="1" applyFill="1"/>
    <xf numFmtId="0" fontId="3" fillId="7" borderId="23" xfId="0" applyFont="1" applyFill="1" applyBorder="1"/>
    <xf numFmtId="0" fontId="0" fillId="7" borderId="0" xfId="0" applyFill="1" applyAlignment="1">
      <alignment horizontal="right" vertical="center"/>
    </xf>
    <xf numFmtId="4" fontId="0" fillId="7" borderId="0" xfId="0" applyNumberFormat="1" applyFill="1"/>
    <xf numFmtId="0" fontId="3" fillId="10" borderId="7" xfId="0" applyFont="1" applyFill="1" applyBorder="1"/>
    <xf numFmtId="0" fontId="0" fillId="0" borderId="0" xfId="0" applyAlignment="1">
      <alignment horizontal="center" vertical="center"/>
    </xf>
    <xf numFmtId="14" fontId="20" fillId="0" borderId="0" xfId="0" applyNumberFormat="1" applyFont="1" applyAlignment="1">
      <alignment horizontal="center"/>
    </xf>
    <xf numFmtId="0" fontId="9" fillId="0" borderId="0" xfId="0" applyFont="1"/>
    <xf numFmtId="0" fontId="20" fillId="0" borderId="0" xfId="0" applyFont="1"/>
    <xf numFmtId="0" fontId="10" fillId="0" borderId="0" xfId="0" applyFont="1" applyAlignment="1">
      <alignment horizontal="center"/>
    </xf>
    <xf numFmtId="2" fontId="1" fillId="0" borderId="0" xfId="0" applyNumberFormat="1" applyFont="1"/>
    <xf numFmtId="0" fontId="10" fillId="10" borderId="0" xfId="0" applyFont="1" applyFill="1" applyAlignment="1">
      <alignment horizontal="right"/>
    </xf>
    <xf numFmtId="0" fontId="11" fillId="10" borderId="0" xfId="0" applyFont="1" applyFill="1" applyAlignment="1">
      <alignment horizontal="right"/>
    </xf>
    <xf numFmtId="2" fontId="0" fillId="0" borderId="37" xfId="0" applyNumberFormat="1" applyBorder="1"/>
    <xf numFmtId="2" fontId="1" fillId="3" borderId="37" xfId="0" applyNumberFormat="1" applyFont="1" applyFill="1" applyBorder="1"/>
    <xf numFmtId="0" fontId="0" fillId="0" borderId="8" xfId="0" applyBorder="1"/>
    <xf numFmtId="0" fontId="29" fillId="0" borderId="0" xfId="0" applyFont="1" applyAlignment="1">
      <alignment vertical="center"/>
    </xf>
    <xf numFmtId="14" fontId="29" fillId="0" borderId="0" xfId="0" applyNumberFormat="1" applyFont="1" applyAlignment="1">
      <alignment horizontal="right"/>
    </xf>
    <xf numFmtId="0" fontId="3" fillId="6" borderId="0" xfId="0" applyFont="1" applyFill="1"/>
    <xf numFmtId="14" fontId="31" fillId="0" borderId="0" xfId="0" applyNumberFormat="1" applyFont="1" applyAlignment="1">
      <alignment horizontal="right"/>
    </xf>
    <xf numFmtId="0" fontId="4" fillId="10" borderId="7" xfId="0" applyFont="1" applyFill="1" applyBorder="1"/>
    <xf numFmtId="3" fontId="3" fillId="8" borderId="10" xfId="0" applyNumberFormat="1" applyFont="1" applyFill="1" applyBorder="1" applyProtection="1">
      <protection locked="0"/>
    </xf>
    <xf numFmtId="3" fontId="3" fillId="8" borderId="33" xfId="0" applyNumberFormat="1" applyFont="1" applyFill="1" applyBorder="1" applyProtection="1">
      <protection locked="0"/>
    </xf>
    <xf numFmtId="3" fontId="3" fillId="8" borderId="11" xfId="0" applyNumberFormat="1" applyFont="1" applyFill="1" applyBorder="1" applyProtection="1">
      <protection locked="0"/>
    </xf>
    <xf numFmtId="0" fontId="0" fillId="7" borderId="0" xfId="0" applyFill="1" applyAlignment="1">
      <alignment horizontal="center"/>
    </xf>
    <xf numFmtId="4" fontId="3" fillId="9" borderId="13" xfId="0" applyNumberFormat="1" applyFont="1" applyFill="1" applyBorder="1"/>
    <xf numFmtId="4" fontId="3" fillId="11" borderId="35" xfId="0" applyNumberFormat="1" applyFont="1" applyFill="1" applyBorder="1" applyAlignment="1">
      <alignment wrapText="1"/>
    </xf>
    <xf numFmtId="4" fontId="3" fillId="11" borderId="38" xfId="0" applyNumberFormat="1" applyFont="1" applyFill="1" applyBorder="1" applyAlignment="1">
      <alignment wrapText="1"/>
    </xf>
    <xf numFmtId="2" fontId="0" fillId="7" borderId="0" xfId="0" applyNumberFormat="1" applyFill="1"/>
    <xf numFmtId="4" fontId="3" fillId="11" borderId="36" xfId="0" applyNumberFormat="1" applyFont="1" applyFill="1" applyBorder="1" applyAlignment="1">
      <alignment wrapText="1"/>
    </xf>
    <xf numFmtId="4" fontId="0" fillId="11" borderId="27" xfId="0" applyNumberFormat="1" applyFill="1" applyBorder="1"/>
    <xf numFmtId="4" fontId="3" fillId="12" borderId="1" xfId="0" applyNumberFormat="1" applyFont="1" applyFill="1" applyBorder="1"/>
    <xf numFmtId="4" fontId="3" fillId="12" borderId="32" xfId="0" applyNumberFormat="1" applyFont="1" applyFill="1" applyBorder="1"/>
    <xf numFmtId="0" fontId="3" fillId="0" borderId="0" xfId="0" applyFont="1" applyAlignment="1">
      <alignment vertical="top" wrapText="1"/>
    </xf>
    <xf numFmtId="0" fontId="3" fillId="7" borderId="0" xfId="0" applyFont="1" applyFill="1" applyAlignment="1">
      <alignment horizontal="left"/>
    </xf>
    <xf numFmtId="4" fontId="3" fillId="0" borderId="9" xfId="0" quotePrefix="1" applyNumberFormat="1" applyFont="1" applyBorder="1" applyAlignment="1">
      <alignment horizontal="right"/>
    </xf>
    <xf numFmtId="3" fontId="24" fillId="8" borderId="12" xfId="0" applyNumberFormat="1" applyFont="1" applyFill="1" applyBorder="1" applyAlignment="1" applyProtection="1">
      <alignment vertical="center"/>
      <protection locked="0"/>
    </xf>
    <xf numFmtId="3" fontId="24" fillId="8" borderId="13" xfId="0" applyNumberFormat="1" applyFont="1" applyFill="1" applyBorder="1" applyAlignment="1" applyProtection="1">
      <alignment vertical="center"/>
      <protection locked="0"/>
    </xf>
    <xf numFmtId="4" fontId="3" fillId="8" borderId="1" xfId="0" applyNumberFormat="1" applyFont="1" applyFill="1" applyBorder="1" applyAlignment="1" applyProtection="1">
      <alignment horizontal="right"/>
      <protection locked="0"/>
    </xf>
    <xf numFmtId="4" fontId="5" fillId="7" borderId="0" xfId="0" applyNumberFormat="1" applyFont="1" applyFill="1"/>
    <xf numFmtId="4" fontId="5" fillId="7" borderId="0" xfId="0" applyNumberFormat="1" applyFont="1" applyFill="1" applyAlignment="1">
      <alignment wrapText="1"/>
    </xf>
    <xf numFmtId="4" fontId="3" fillId="8" borderId="32" xfId="0" applyNumberFormat="1" applyFont="1" applyFill="1" applyBorder="1" applyAlignment="1" applyProtection="1">
      <alignment horizontal="right"/>
      <protection locked="0"/>
    </xf>
    <xf numFmtId="4" fontId="0" fillId="11" borderId="43" xfId="0" applyNumberFormat="1" applyFill="1" applyBorder="1"/>
    <xf numFmtId="4" fontId="8" fillId="3" borderId="9" xfId="0" applyNumberFormat="1" applyFont="1" applyFill="1" applyBorder="1" applyAlignment="1">
      <alignment horizontal="right"/>
    </xf>
    <xf numFmtId="4" fontId="0" fillId="0" borderId="5" xfId="0" applyNumberFormat="1" applyBorder="1" applyAlignment="1">
      <alignment horizontal="right"/>
    </xf>
    <xf numFmtId="4" fontId="3" fillId="0" borderId="1" xfId="0" applyNumberFormat="1" applyFont="1" applyBorder="1" applyAlignment="1">
      <alignment horizontal="right"/>
    </xf>
    <xf numFmtId="4" fontId="1" fillId="3" borderId="9" xfId="0" applyNumberFormat="1" applyFont="1" applyFill="1" applyBorder="1" applyAlignment="1">
      <alignment horizontal="right"/>
    </xf>
    <xf numFmtId="0" fontId="5" fillId="7" borderId="0" xfId="0" applyFont="1" applyFill="1" applyAlignment="1">
      <alignment horizontal="right" vertical="center"/>
    </xf>
    <xf numFmtId="0" fontId="0" fillId="7" borderId="0" xfId="0" applyFill="1" applyAlignment="1">
      <alignment horizontal="right"/>
    </xf>
    <xf numFmtId="0" fontId="3" fillId="7" borderId="0" xfId="0" applyFont="1" applyFill="1" applyAlignment="1">
      <alignment horizontal="right" vertical="center"/>
    </xf>
    <xf numFmtId="3" fontId="3" fillId="8" borderId="10" xfId="0" applyNumberFormat="1" applyFont="1" applyFill="1" applyBorder="1" applyAlignment="1">
      <alignment horizontal="center"/>
    </xf>
    <xf numFmtId="3" fontId="3" fillId="8" borderId="11" xfId="0" applyNumberFormat="1" applyFont="1" applyFill="1" applyBorder="1" applyAlignment="1">
      <alignment horizontal="center"/>
    </xf>
    <xf numFmtId="3" fontId="3" fillId="9" borderId="34" xfId="0" applyNumberFormat="1" applyFont="1" applyFill="1" applyBorder="1" applyAlignment="1">
      <alignment horizontal="center"/>
    </xf>
    <xf numFmtId="3" fontId="3" fillId="9" borderId="18" xfId="0" applyNumberFormat="1" applyFont="1" applyFill="1" applyBorder="1" applyAlignment="1">
      <alignment horizontal="center"/>
    </xf>
    <xf numFmtId="3" fontId="3" fillId="11" borderId="34" xfId="0" applyNumberFormat="1" applyFont="1" applyFill="1" applyBorder="1" applyAlignment="1">
      <alignment horizontal="center" wrapText="1"/>
    </xf>
    <xf numFmtId="3" fontId="3" fillId="11" borderId="18" xfId="0" applyNumberFormat="1" applyFont="1" applyFill="1" applyBorder="1" applyAlignment="1">
      <alignment horizontal="center" wrapText="1"/>
    </xf>
    <xf numFmtId="3" fontId="3" fillId="12" borderId="34" xfId="0" applyNumberFormat="1" applyFont="1" applyFill="1" applyBorder="1" applyAlignment="1">
      <alignment horizontal="center" wrapText="1"/>
    </xf>
    <xf numFmtId="3" fontId="3" fillId="12" borderId="18" xfId="0" applyNumberFormat="1" applyFont="1" applyFill="1" applyBorder="1" applyAlignment="1">
      <alignment horizontal="center" wrapText="1"/>
    </xf>
    <xf numFmtId="3" fontId="3" fillId="8" borderId="39" xfId="0" applyNumberFormat="1" applyFont="1" applyFill="1" applyBorder="1" applyAlignment="1" applyProtection="1">
      <alignment horizontal="left"/>
      <protection locked="0"/>
    </xf>
    <xf numFmtId="3" fontId="3" fillId="8" borderId="33" xfId="0" applyNumberFormat="1" applyFont="1" applyFill="1" applyBorder="1" applyAlignment="1" applyProtection="1">
      <alignment horizontal="left"/>
      <protection locked="0"/>
    </xf>
    <xf numFmtId="3" fontId="3" fillId="8" borderId="11" xfId="0" applyNumberFormat="1" applyFont="1" applyFill="1" applyBorder="1" applyAlignment="1" applyProtection="1">
      <alignment horizontal="left"/>
      <protection locked="0"/>
    </xf>
    <xf numFmtId="3" fontId="3" fillId="8" borderId="40" xfId="0" applyNumberFormat="1" applyFont="1" applyFill="1" applyBorder="1" applyAlignment="1" applyProtection="1">
      <alignment horizontal="left"/>
      <protection locked="0"/>
    </xf>
    <xf numFmtId="3" fontId="3" fillId="8" borderId="41" xfId="0" applyNumberFormat="1" applyFont="1" applyFill="1" applyBorder="1" applyAlignment="1" applyProtection="1">
      <alignment horizontal="left"/>
      <protection locked="0"/>
    </xf>
    <xf numFmtId="3" fontId="3" fillId="8" borderId="42" xfId="0" applyNumberFormat="1" applyFont="1" applyFill="1" applyBorder="1" applyAlignment="1" applyProtection="1">
      <alignment horizontal="left"/>
      <protection locked="0"/>
    </xf>
    <xf numFmtId="0" fontId="0" fillId="0" borderId="0" xfId="0"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8" fillId="3" borderId="22" xfId="0" applyFont="1" applyFill="1" applyBorder="1" applyAlignment="1">
      <alignment horizontal="center"/>
    </xf>
    <xf numFmtId="0" fontId="8" fillId="3" borderId="0" xfId="0" applyFont="1" applyFill="1" applyAlignment="1">
      <alignment horizontal="center"/>
    </xf>
    <xf numFmtId="0" fontId="8" fillId="3" borderId="10" xfId="0" applyFont="1" applyFill="1" applyBorder="1" applyAlignment="1">
      <alignment horizontal="center"/>
    </xf>
    <xf numFmtId="0" fontId="1" fillId="3" borderId="11" xfId="0" applyFont="1" applyFill="1" applyBorder="1" applyAlignment="1">
      <alignment horizontal="center"/>
    </xf>
    <xf numFmtId="0" fontId="0" fillId="0" borderId="15" xfId="0"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14" fontId="30" fillId="0" borderId="10" xfId="0" applyNumberFormat="1" applyFont="1" applyBorder="1" applyAlignment="1">
      <alignment horizontal="center"/>
    </xf>
    <xf numFmtId="14" fontId="30" fillId="0" borderId="11" xfId="0" applyNumberFormat="1" applyFont="1" applyBorder="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14" fontId="30" fillId="0" borderId="10" xfId="0" applyNumberFormat="1" applyFont="1" applyBorder="1" applyAlignment="1">
      <alignment horizontal="center" vertical="center" wrapText="1"/>
    </xf>
    <xf numFmtId="14" fontId="30" fillId="0" borderId="11" xfId="0" applyNumberFormat="1" applyFont="1" applyBorder="1" applyAlignment="1">
      <alignment horizontal="center" vertical="center" wrapText="1"/>
    </xf>
    <xf numFmtId="0" fontId="12" fillId="0" borderId="4" xfId="0" applyFont="1" applyBorder="1" applyAlignment="1">
      <alignment horizontal="left" wrapText="1"/>
    </xf>
    <xf numFmtId="0" fontId="12" fillId="0" borderId="0" xfId="0" applyFont="1" applyAlignment="1">
      <alignment horizontal="left" wrapText="1"/>
    </xf>
    <xf numFmtId="4" fontId="0" fillId="0" borderId="15" xfId="0" applyNumberFormat="1" applyBorder="1" applyAlignment="1">
      <alignment horizontal="center"/>
    </xf>
    <xf numFmtId="0" fontId="21" fillId="4" borderId="0" xfId="0" applyFont="1" applyFill="1" applyAlignment="1">
      <alignment horizontal="center" vertical="center" wrapText="1"/>
    </xf>
    <xf numFmtId="0" fontId="9" fillId="5" borderId="0" xfId="0" applyFont="1" applyFill="1" applyAlignment="1">
      <alignment horizontal="center" vertical="center"/>
    </xf>
  </cellXfs>
  <cellStyles count="1">
    <cellStyle name="Standard"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4.tmp"/></Relationships>
</file>

<file path=xl/drawings/_rels/drawing5.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17</xdr:col>
      <xdr:colOff>47625</xdr:colOff>
      <xdr:row>4</xdr:row>
      <xdr:rowOff>123824</xdr:rowOff>
    </xdr:from>
    <xdr:to>
      <xdr:col>18</xdr:col>
      <xdr:colOff>596652</xdr:colOff>
      <xdr:row>11</xdr:row>
      <xdr:rowOff>101351</xdr:rowOff>
    </xdr:to>
    <xdr:pic>
      <xdr:nvPicPr>
        <xdr:cNvPr id="3" name="Grafik 2">
          <a:extLst>
            <a:ext uri="{FF2B5EF4-FFF2-40B4-BE49-F238E27FC236}">
              <a16:creationId xmlns:a16="http://schemas.microsoft.com/office/drawing/2014/main" id="{0D4D3158-8DBC-C3D2-7A8A-EAB51E867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7225" y="885824"/>
          <a:ext cx="1311027" cy="1311027"/>
        </a:xfrm>
        <a:prstGeom prst="rect">
          <a:avLst/>
        </a:prstGeom>
      </xdr:spPr>
    </xdr:pic>
    <xdr:clientData/>
  </xdr:twoCellAnchor>
  <xdr:twoCellAnchor editAs="oneCell">
    <xdr:from>
      <xdr:col>4</xdr:col>
      <xdr:colOff>47625</xdr:colOff>
      <xdr:row>36</xdr:row>
      <xdr:rowOff>19050</xdr:rowOff>
    </xdr:from>
    <xdr:to>
      <xdr:col>10</xdr:col>
      <xdr:colOff>1765521</xdr:colOff>
      <xdr:row>65</xdr:row>
      <xdr:rowOff>105940</xdr:rowOff>
    </xdr:to>
    <xdr:pic>
      <xdr:nvPicPr>
        <xdr:cNvPr id="4" name="Grafik 3">
          <a:extLst>
            <a:ext uri="{FF2B5EF4-FFF2-40B4-BE49-F238E27FC236}">
              <a16:creationId xmlns:a16="http://schemas.microsoft.com/office/drawing/2014/main" id="{40E7C06B-0C7B-F3B6-7644-73D965984C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7875" y="6896100"/>
          <a:ext cx="7366221" cy="5620915"/>
        </a:xfrm>
        <a:prstGeom prst="rect">
          <a:avLst/>
        </a:prstGeom>
        <a:ln>
          <a:solidFill>
            <a:sysClr val="windowText" lastClr="000000"/>
          </a:solidFill>
        </a:ln>
      </xdr:spPr>
    </xdr:pic>
    <xdr:clientData/>
  </xdr:twoCellAnchor>
  <xdr:twoCellAnchor editAs="oneCell">
    <xdr:from>
      <xdr:col>20</xdr:col>
      <xdr:colOff>0</xdr:colOff>
      <xdr:row>4</xdr:row>
      <xdr:rowOff>0</xdr:rowOff>
    </xdr:from>
    <xdr:to>
      <xdr:col>20</xdr:col>
      <xdr:colOff>304800</xdr:colOff>
      <xdr:row>5</xdr:row>
      <xdr:rowOff>114300</xdr:rowOff>
    </xdr:to>
    <xdr:sp macro="" textlink="">
      <xdr:nvSpPr>
        <xdr:cNvPr id="1026" name="AutoShape 2">
          <a:extLst>
            <a:ext uri="{FF2B5EF4-FFF2-40B4-BE49-F238E27FC236}">
              <a16:creationId xmlns:a16="http://schemas.microsoft.com/office/drawing/2014/main" id="{E749F970-5604-5405-12D3-56F10CC0E467}"/>
            </a:ext>
          </a:extLst>
        </xdr:cNvPr>
        <xdr:cNvSpPr>
          <a:spLocks noChangeAspect="1" noChangeArrowheads="1"/>
        </xdr:cNvSpPr>
      </xdr:nvSpPr>
      <xdr:spPr bwMode="auto">
        <a:xfrm>
          <a:off x="1556385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xdr:row>
      <xdr:rowOff>0</xdr:rowOff>
    </xdr:from>
    <xdr:to>
      <xdr:col>20</xdr:col>
      <xdr:colOff>304800</xdr:colOff>
      <xdr:row>3</xdr:row>
      <xdr:rowOff>114300</xdr:rowOff>
    </xdr:to>
    <xdr:sp macro="" textlink="">
      <xdr:nvSpPr>
        <xdr:cNvPr id="1027" name="AutoShape 3">
          <a:extLst>
            <a:ext uri="{FF2B5EF4-FFF2-40B4-BE49-F238E27FC236}">
              <a16:creationId xmlns:a16="http://schemas.microsoft.com/office/drawing/2014/main" id="{623962A3-C586-A4C7-679B-F0740809677E}"/>
            </a:ext>
          </a:extLst>
        </xdr:cNvPr>
        <xdr:cNvSpPr>
          <a:spLocks noChangeAspect="1" noChangeArrowheads="1"/>
        </xdr:cNvSpPr>
      </xdr:nvSpPr>
      <xdr:spPr bwMode="auto">
        <a:xfrm>
          <a:off x="1556385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733425</xdr:colOff>
      <xdr:row>47</xdr:row>
      <xdr:rowOff>95250</xdr:rowOff>
    </xdr:from>
    <xdr:to>
      <xdr:col>27</xdr:col>
      <xdr:colOff>335012</xdr:colOff>
      <xdr:row>79</xdr:row>
      <xdr:rowOff>96101</xdr:rowOff>
    </xdr:to>
    <xdr:pic>
      <xdr:nvPicPr>
        <xdr:cNvPr id="5" name="Grafik 4">
          <a:extLst>
            <a:ext uri="{FF2B5EF4-FFF2-40B4-BE49-F238E27FC236}">
              <a16:creationId xmlns:a16="http://schemas.microsoft.com/office/drawing/2014/main" id="{DD91133D-C919-2B29-E7B4-C3C8E01B33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87200" y="9077325"/>
          <a:ext cx="11726912" cy="609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190500</xdr:colOff>
      <xdr:row>1</xdr:row>
      <xdr:rowOff>142875</xdr:rowOff>
    </xdr:from>
    <xdr:to>
      <xdr:col>15</xdr:col>
      <xdr:colOff>104775</xdr:colOff>
      <xdr:row>5</xdr:row>
      <xdr:rowOff>188325</xdr:rowOff>
    </xdr:to>
    <xdr:pic>
      <xdr:nvPicPr>
        <xdr:cNvPr id="2" name="Grafik 1">
          <a:extLst>
            <a:ext uri="{FF2B5EF4-FFF2-40B4-BE49-F238E27FC236}">
              <a16:creationId xmlns:a16="http://schemas.microsoft.com/office/drawing/2014/main" id="{D98BD4ED-6BCE-4E5E-8D8A-4A3CC37D5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8225" y="333375"/>
          <a:ext cx="1000125" cy="874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104775</xdr:colOff>
      <xdr:row>1</xdr:row>
      <xdr:rowOff>76200</xdr:rowOff>
    </xdr:from>
    <xdr:to>
      <xdr:col>15</xdr:col>
      <xdr:colOff>19050</xdr:colOff>
      <xdr:row>5</xdr:row>
      <xdr:rowOff>121650</xdr:rowOff>
    </xdr:to>
    <xdr:pic>
      <xdr:nvPicPr>
        <xdr:cNvPr id="2" name="Grafik 1">
          <a:extLst>
            <a:ext uri="{FF2B5EF4-FFF2-40B4-BE49-F238E27FC236}">
              <a16:creationId xmlns:a16="http://schemas.microsoft.com/office/drawing/2014/main" id="{72893275-7E73-4684-8ADD-3F456D1E1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0" y="266700"/>
          <a:ext cx="1000125" cy="874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47625</xdr:colOff>
      <xdr:row>1</xdr:row>
      <xdr:rowOff>152400</xdr:rowOff>
    </xdr:from>
    <xdr:to>
      <xdr:col>13</xdr:col>
      <xdr:colOff>504825</xdr:colOff>
      <xdr:row>5</xdr:row>
      <xdr:rowOff>197850</xdr:rowOff>
    </xdr:to>
    <xdr:pic>
      <xdr:nvPicPr>
        <xdr:cNvPr id="2" name="Grafik 1">
          <a:extLst>
            <a:ext uri="{FF2B5EF4-FFF2-40B4-BE49-F238E27FC236}">
              <a16:creationId xmlns:a16="http://schemas.microsoft.com/office/drawing/2014/main" id="{0D471287-92C9-404C-8EB6-D7F885B801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87575" y="342900"/>
          <a:ext cx="1000125" cy="874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10239375</xdr:colOff>
      <xdr:row>0</xdr:row>
      <xdr:rowOff>276225</xdr:rowOff>
    </xdr:from>
    <xdr:to>
      <xdr:col>4</xdr:col>
      <xdr:colOff>66675</xdr:colOff>
      <xdr:row>3</xdr:row>
      <xdr:rowOff>197850</xdr:rowOff>
    </xdr:to>
    <xdr:pic>
      <xdr:nvPicPr>
        <xdr:cNvPr id="2" name="Grafik 1">
          <a:extLst>
            <a:ext uri="{FF2B5EF4-FFF2-40B4-BE49-F238E27FC236}">
              <a16:creationId xmlns:a16="http://schemas.microsoft.com/office/drawing/2014/main" id="{B6E9A748-612A-4D5C-8954-C17E5B671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73050" y="276225"/>
          <a:ext cx="1000125" cy="8741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57"/>
  <sheetViews>
    <sheetView topLeftCell="A16" workbookViewId="0">
      <selection activeCell="H33" sqref="H33"/>
    </sheetView>
  </sheetViews>
  <sheetFormatPr baseColWidth="10" defaultRowHeight="15" x14ac:dyDescent="0.25"/>
  <sheetData>
    <row r="2" spans="1:1" ht="15.75" x14ac:dyDescent="0.25">
      <c r="A2" s="20" t="s">
        <v>58</v>
      </c>
    </row>
    <row r="4" spans="1:1" x14ac:dyDescent="0.25">
      <c r="A4" t="s">
        <v>17</v>
      </c>
    </row>
    <row r="6" spans="1:1" x14ac:dyDescent="0.25">
      <c r="A6" t="s">
        <v>59</v>
      </c>
    </row>
    <row r="7" spans="1:1" x14ac:dyDescent="0.25">
      <c r="A7" t="s">
        <v>54</v>
      </c>
    </row>
    <row r="8" spans="1:1" x14ac:dyDescent="0.25">
      <c r="A8" t="s">
        <v>55</v>
      </c>
    </row>
    <row r="9" spans="1:1" x14ac:dyDescent="0.25">
      <c r="A9" s="19" t="s">
        <v>56</v>
      </c>
    </row>
    <row r="11" spans="1:1" x14ac:dyDescent="0.25">
      <c r="A11" t="s">
        <v>60</v>
      </c>
    </row>
    <row r="12" spans="1:1" x14ac:dyDescent="0.25">
      <c r="A12" t="s">
        <v>61</v>
      </c>
    </row>
    <row r="13" spans="1:1" x14ac:dyDescent="0.25">
      <c r="A13" t="s">
        <v>18</v>
      </c>
    </row>
    <row r="14" spans="1:1" x14ac:dyDescent="0.25">
      <c r="A14" t="s">
        <v>53</v>
      </c>
    </row>
    <row r="15" spans="1:1" x14ac:dyDescent="0.25">
      <c r="A15" t="s">
        <v>19</v>
      </c>
    </row>
    <row r="17" spans="1:1" x14ac:dyDescent="0.25">
      <c r="A17" s="8" t="s">
        <v>20</v>
      </c>
    </row>
    <row r="18" spans="1:1" x14ac:dyDescent="0.25">
      <c r="A18" t="s">
        <v>21</v>
      </c>
    </row>
    <row r="19" spans="1:1" x14ac:dyDescent="0.25">
      <c r="A19" t="s">
        <v>26</v>
      </c>
    </row>
    <row r="20" spans="1:1" x14ac:dyDescent="0.25">
      <c r="A20" t="s">
        <v>27</v>
      </c>
    </row>
    <row r="22" spans="1:1" x14ac:dyDescent="0.25">
      <c r="A22" s="8" t="s">
        <v>22</v>
      </c>
    </row>
    <row r="23" spans="1:1" x14ac:dyDescent="0.25">
      <c r="A23" t="s">
        <v>23</v>
      </c>
    </row>
    <row r="24" spans="1:1" x14ac:dyDescent="0.25">
      <c r="A24" t="s">
        <v>24</v>
      </c>
    </row>
    <row r="26" spans="1:1" x14ac:dyDescent="0.25">
      <c r="A26" s="8" t="s">
        <v>25</v>
      </c>
    </row>
    <row r="27" spans="1:1" x14ac:dyDescent="0.25">
      <c r="A27" s="8" t="s">
        <v>35</v>
      </c>
    </row>
    <row r="28" spans="1:1" x14ac:dyDescent="0.25">
      <c r="A28" s="21" t="s">
        <v>28</v>
      </c>
    </row>
    <row r="29" spans="1:1" x14ac:dyDescent="0.25">
      <c r="A29" s="21" t="s">
        <v>36</v>
      </c>
    </row>
    <row r="30" spans="1:1" x14ac:dyDescent="0.25">
      <c r="A30" s="21" t="s">
        <v>29</v>
      </c>
    </row>
    <row r="31" spans="1:1" x14ac:dyDescent="0.25">
      <c r="A31" s="19" t="s">
        <v>50</v>
      </c>
    </row>
    <row r="32" spans="1:1" x14ac:dyDescent="0.25">
      <c r="A32" s="19"/>
    </row>
    <row r="33" spans="1:1" x14ac:dyDescent="0.25">
      <c r="A33" t="s">
        <v>37</v>
      </c>
    </row>
    <row r="35" spans="1:1" x14ac:dyDescent="0.25">
      <c r="A35" t="s">
        <v>38</v>
      </c>
    </row>
    <row r="36" spans="1:1" x14ac:dyDescent="0.25">
      <c r="A36" t="s">
        <v>52</v>
      </c>
    </row>
    <row r="37" spans="1:1" x14ac:dyDescent="0.25">
      <c r="A37" s="1" t="s">
        <v>39</v>
      </c>
    </row>
    <row r="38" spans="1:1" x14ac:dyDescent="0.25">
      <c r="A38" t="s">
        <v>40</v>
      </c>
    </row>
    <row r="39" spans="1:1" x14ac:dyDescent="0.25">
      <c r="A39" t="s">
        <v>41</v>
      </c>
    </row>
    <row r="40" spans="1:1" x14ac:dyDescent="0.25">
      <c r="A40" t="s">
        <v>42</v>
      </c>
    </row>
    <row r="41" spans="1:1" x14ac:dyDescent="0.25">
      <c r="A41" t="s">
        <v>43</v>
      </c>
    </row>
    <row r="43" spans="1:1" x14ac:dyDescent="0.25">
      <c r="A43" s="8" t="s">
        <v>30</v>
      </c>
    </row>
    <row r="44" spans="1:1" x14ac:dyDescent="0.25">
      <c r="A44" s="19" t="s">
        <v>50</v>
      </c>
    </row>
    <row r="45" spans="1:1" x14ac:dyDescent="0.25">
      <c r="A45" s="21" t="s">
        <v>31</v>
      </c>
    </row>
    <row r="46" spans="1:1" x14ac:dyDescent="0.25">
      <c r="A46" s="21" t="s">
        <v>32</v>
      </c>
    </row>
    <row r="47" spans="1:1" x14ac:dyDescent="0.25">
      <c r="A47" s="21" t="s">
        <v>33</v>
      </c>
    </row>
    <row r="48" spans="1:1" x14ac:dyDescent="0.25">
      <c r="A48" s="21" t="s">
        <v>34</v>
      </c>
    </row>
    <row r="50" spans="1:1" x14ac:dyDescent="0.25">
      <c r="A50" s="1" t="s">
        <v>44</v>
      </c>
    </row>
    <row r="52" spans="1:1" x14ac:dyDescent="0.25">
      <c r="A52" t="s">
        <v>45</v>
      </c>
    </row>
    <row r="53" spans="1:1" x14ac:dyDescent="0.25">
      <c r="A53" t="s">
        <v>46</v>
      </c>
    </row>
    <row r="54" spans="1:1" x14ac:dyDescent="0.25">
      <c r="A54" t="s">
        <v>49</v>
      </c>
    </row>
    <row r="55" spans="1:1" x14ac:dyDescent="0.25">
      <c r="A55" t="s">
        <v>47</v>
      </c>
    </row>
    <row r="56" spans="1:1" x14ac:dyDescent="0.25">
      <c r="A56" t="s">
        <v>48</v>
      </c>
    </row>
    <row r="57" spans="1:1" x14ac:dyDescent="0.25">
      <c r="A57" s="19" t="s">
        <v>51</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
  <sheetViews>
    <sheetView topLeftCell="A7" zoomScaleNormal="100" workbookViewId="0">
      <selection activeCell="K42" sqref="K42"/>
    </sheetView>
  </sheetViews>
  <sheetFormatPr baseColWidth="10" defaultRowHeight="15" x14ac:dyDescent="0.25"/>
  <cols>
    <col min="1" max="1" width="4.5703125" customWidth="1"/>
    <col min="2" max="2" width="8.7109375" customWidth="1"/>
    <col min="3" max="5" width="11.42578125" customWidth="1"/>
    <col min="6" max="6" width="8.28515625" customWidth="1"/>
    <col min="7" max="7" width="6.140625" customWidth="1"/>
    <col min="8" max="10" width="11.42578125" customWidth="1"/>
    <col min="14" max="14" width="11.42578125" customWidth="1"/>
  </cols>
  <sheetData>
    <row r="1" spans="1:8" ht="22.5" customHeight="1" x14ac:dyDescent="0.25">
      <c r="H1" s="31" t="s">
        <v>65</v>
      </c>
    </row>
    <row r="2" spans="1:8" ht="15.75" x14ac:dyDescent="0.25">
      <c r="A2" s="20" t="s">
        <v>74</v>
      </c>
    </row>
    <row r="3" spans="1:8" ht="15.75" x14ac:dyDescent="0.25">
      <c r="A3" s="20" t="s">
        <v>75</v>
      </c>
    </row>
    <row r="4" spans="1:8" ht="12" customHeight="1" x14ac:dyDescent="0.25"/>
    <row r="5" spans="1:8" x14ac:dyDescent="0.25">
      <c r="A5" t="s">
        <v>119</v>
      </c>
    </row>
    <row r="6" spans="1:8" x14ac:dyDescent="0.25">
      <c r="A6" t="s">
        <v>120</v>
      </c>
    </row>
    <row r="7" spans="1:8" x14ac:dyDescent="0.25">
      <c r="A7" t="s">
        <v>68</v>
      </c>
    </row>
    <row r="8" spans="1:8" ht="6" customHeight="1" x14ac:dyDescent="0.25"/>
    <row r="9" spans="1:8" x14ac:dyDescent="0.25">
      <c r="A9" t="s">
        <v>121</v>
      </c>
    </row>
    <row r="10" spans="1:8" x14ac:dyDescent="0.25">
      <c r="A10" t="s">
        <v>122</v>
      </c>
    </row>
    <row r="11" spans="1:8" x14ac:dyDescent="0.25">
      <c r="A11" t="s">
        <v>123</v>
      </c>
    </row>
    <row r="12" spans="1:8" x14ac:dyDescent="0.25">
      <c r="A12" s="35" t="s">
        <v>76</v>
      </c>
    </row>
    <row r="13" spans="1:8" x14ac:dyDescent="0.25">
      <c r="A13" t="s">
        <v>69</v>
      </c>
    </row>
    <row r="14" spans="1:8" ht="6" customHeight="1" x14ac:dyDescent="0.25"/>
    <row r="15" spans="1:8" x14ac:dyDescent="0.25">
      <c r="A15" t="s">
        <v>77</v>
      </c>
    </row>
    <row r="16" spans="1:8" x14ac:dyDescent="0.25">
      <c r="A16" t="s">
        <v>78</v>
      </c>
    </row>
    <row r="17" spans="1:4" x14ac:dyDescent="0.25">
      <c r="A17" t="s">
        <v>79</v>
      </c>
    </row>
    <row r="18" spans="1:4" ht="6" customHeight="1" x14ac:dyDescent="0.25"/>
    <row r="19" spans="1:4" x14ac:dyDescent="0.25">
      <c r="A19" s="8" t="s">
        <v>66</v>
      </c>
    </row>
    <row r="20" spans="1:4" x14ac:dyDescent="0.25">
      <c r="A20" t="s">
        <v>80</v>
      </c>
    </row>
    <row r="21" spans="1:4" x14ac:dyDescent="0.25">
      <c r="A21" t="s">
        <v>81</v>
      </c>
    </row>
    <row r="22" spans="1:4" x14ac:dyDescent="0.25">
      <c r="A22" s="1" t="s">
        <v>93</v>
      </c>
    </row>
    <row r="23" spans="1:4" ht="6" customHeight="1" x14ac:dyDescent="0.25"/>
    <row r="24" spans="1:4" x14ac:dyDescent="0.25">
      <c r="A24" s="8" t="s">
        <v>72</v>
      </c>
    </row>
    <row r="25" spans="1:4" x14ac:dyDescent="0.25">
      <c r="A25" t="s">
        <v>82</v>
      </c>
    </row>
    <row r="26" spans="1:4" x14ac:dyDescent="0.25">
      <c r="A26" t="s">
        <v>83</v>
      </c>
    </row>
    <row r="27" spans="1:4" x14ac:dyDescent="0.25">
      <c r="A27" t="s">
        <v>84</v>
      </c>
    </row>
    <row r="28" spans="1:4" x14ac:dyDescent="0.25">
      <c r="A28" t="s">
        <v>85</v>
      </c>
    </row>
    <row r="29" spans="1:4" x14ac:dyDescent="0.25">
      <c r="A29" t="s">
        <v>94</v>
      </c>
    </row>
    <row r="30" spans="1:4" ht="6" customHeight="1" x14ac:dyDescent="0.25"/>
    <row r="31" spans="1:4" x14ac:dyDescent="0.25">
      <c r="A31" s="29" t="s">
        <v>67</v>
      </c>
      <c r="B31" s="19"/>
      <c r="C31" s="19"/>
      <c r="D31" s="19"/>
    </row>
    <row r="32" spans="1:4" ht="6.75" customHeight="1" x14ac:dyDescent="0.25"/>
    <row r="33" spans="1:1" x14ac:dyDescent="0.25">
      <c r="A33" s="19" t="s">
        <v>71</v>
      </c>
    </row>
    <row r="34" spans="1:1" x14ac:dyDescent="0.25">
      <c r="A34" s="19" t="s">
        <v>86</v>
      </c>
    </row>
    <row r="35" spans="1:1" x14ac:dyDescent="0.25">
      <c r="A35" s="19" t="s">
        <v>87</v>
      </c>
    </row>
    <row r="36" spans="1:1" x14ac:dyDescent="0.25">
      <c r="A36" s="19" t="s">
        <v>88</v>
      </c>
    </row>
    <row r="37" spans="1:1" x14ac:dyDescent="0.25">
      <c r="A37" s="19" t="s">
        <v>89</v>
      </c>
    </row>
    <row r="38" spans="1:1" ht="6" customHeight="1" x14ac:dyDescent="0.25">
      <c r="A38" s="19"/>
    </row>
    <row r="39" spans="1:1" ht="15.75" x14ac:dyDescent="0.25">
      <c r="A39" s="30" t="s">
        <v>90</v>
      </c>
    </row>
    <row r="40" spans="1:1" ht="15.75" x14ac:dyDescent="0.25">
      <c r="A40" s="30" t="s">
        <v>91</v>
      </c>
    </row>
    <row r="41" spans="1:1" ht="6" customHeight="1" x14ac:dyDescent="0.25">
      <c r="A41" s="30"/>
    </row>
    <row r="42" spans="1:1" x14ac:dyDescent="0.25">
      <c r="A42" s="8" t="s">
        <v>95</v>
      </c>
    </row>
    <row r="43" spans="1:1" x14ac:dyDescent="0.25">
      <c r="A43" s="8" t="s">
        <v>92</v>
      </c>
    </row>
    <row r="44" spans="1:1" x14ac:dyDescent="0.25">
      <c r="A44" s="32" t="s">
        <v>104</v>
      </c>
    </row>
    <row r="45" spans="1:1" x14ac:dyDescent="0.25">
      <c r="A45" s="32" t="s">
        <v>99</v>
      </c>
    </row>
    <row r="46" spans="1:1" x14ac:dyDescent="0.25">
      <c r="A46" s="33" t="s">
        <v>100</v>
      </c>
    </row>
    <row r="47" spans="1:1" x14ac:dyDescent="0.25">
      <c r="A47" s="32" t="s">
        <v>98</v>
      </c>
    </row>
    <row r="48" spans="1:1" ht="6" customHeight="1" x14ac:dyDescent="0.25"/>
    <row r="49" spans="1:1" x14ac:dyDescent="0.25">
      <c r="A49" s="8" t="s">
        <v>96</v>
      </c>
    </row>
    <row r="50" spans="1:1" ht="6" customHeight="1" x14ac:dyDescent="0.25"/>
    <row r="51" spans="1:1" x14ac:dyDescent="0.25">
      <c r="A51" s="32" t="s">
        <v>105</v>
      </c>
    </row>
    <row r="52" spans="1:1" x14ac:dyDescent="0.25">
      <c r="A52" s="33" t="s">
        <v>101</v>
      </c>
    </row>
    <row r="53" spans="1:1" x14ac:dyDescent="0.25">
      <c r="A53" s="32" t="s">
        <v>103</v>
      </c>
    </row>
    <row r="54" spans="1:1" x14ac:dyDescent="0.25">
      <c r="A54" s="34" t="s">
        <v>102</v>
      </c>
    </row>
    <row r="55" spans="1:1" x14ac:dyDescent="0.25">
      <c r="A55" s="32" t="s">
        <v>106</v>
      </c>
    </row>
    <row r="56" spans="1:1" x14ac:dyDescent="0.25">
      <c r="A56" s="33" t="s">
        <v>107</v>
      </c>
    </row>
    <row r="57" spans="1:1" x14ac:dyDescent="0.25">
      <c r="A57" s="32" t="s">
        <v>108</v>
      </c>
    </row>
    <row r="58" spans="1:1" x14ac:dyDescent="0.25">
      <c r="A58" s="34" t="s">
        <v>109</v>
      </c>
    </row>
    <row r="59" spans="1:1" x14ac:dyDescent="0.25">
      <c r="A59" s="32" t="s">
        <v>111</v>
      </c>
    </row>
    <row r="60" spans="1:1" x14ac:dyDescent="0.25">
      <c r="A60" s="33" t="s">
        <v>110</v>
      </c>
    </row>
    <row r="61" spans="1:1" x14ac:dyDescent="0.25">
      <c r="A61" s="32" t="s">
        <v>112</v>
      </c>
    </row>
    <row r="62" spans="1:1" x14ac:dyDescent="0.25">
      <c r="A62" s="32" t="s">
        <v>113</v>
      </c>
    </row>
    <row r="63" spans="1:1" x14ac:dyDescent="0.25">
      <c r="A63" s="32" t="s">
        <v>114</v>
      </c>
    </row>
    <row r="64" spans="1:1" x14ac:dyDescent="0.25">
      <c r="A64" t="s">
        <v>115</v>
      </c>
    </row>
    <row r="65" spans="1:1" ht="6" customHeight="1" x14ac:dyDescent="0.25"/>
    <row r="66" spans="1:1" x14ac:dyDescent="0.25">
      <c r="A66" s="23" t="s">
        <v>70</v>
      </c>
    </row>
    <row r="67" spans="1:1" ht="6" customHeight="1" x14ac:dyDescent="0.25"/>
    <row r="68" spans="1:1" x14ac:dyDescent="0.25">
      <c r="A68" s="32" t="s">
        <v>118</v>
      </c>
    </row>
    <row r="69" spans="1:1" x14ac:dyDescent="0.25">
      <c r="A69" s="32" t="s">
        <v>117</v>
      </c>
    </row>
    <row r="70" spans="1:1" x14ac:dyDescent="0.25">
      <c r="A70" s="32" t="s">
        <v>116</v>
      </c>
    </row>
    <row r="71" spans="1:1" x14ac:dyDescent="0.25">
      <c r="A71" s="32" t="s">
        <v>97</v>
      </c>
    </row>
    <row r="72" spans="1:1" x14ac:dyDescent="0.25">
      <c r="A72" s="32"/>
    </row>
    <row r="73" spans="1:1" x14ac:dyDescent="0.25">
      <c r="A73" s="19" t="s">
        <v>73</v>
      </c>
    </row>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7B86-ABD2-4E79-A54B-DF665F26E7B2}">
  <sheetPr>
    <pageSetUpPr fitToPage="1"/>
  </sheetPr>
  <dimension ref="A1:XEO1048576"/>
  <sheetViews>
    <sheetView tabSelected="1" topLeftCell="D1" zoomScaleNormal="100" workbookViewId="0">
      <selection activeCell="W7" activeCellId="1" sqref="W7"/>
    </sheetView>
  </sheetViews>
  <sheetFormatPr baseColWidth="10" defaultRowHeight="15" outlineLevelCol="1" x14ac:dyDescent="0.25"/>
  <cols>
    <col min="1" max="1" width="9.7109375" style="89" hidden="1" customWidth="1" outlineLevel="1"/>
    <col min="2" max="3" width="10.140625" style="89" hidden="1" customWidth="1" outlineLevel="1"/>
    <col min="4" max="4" width="2.42578125" style="89" customWidth="1" collapsed="1"/>
    <col min="5" max="5" width="22" style="89" customWidth="1"/>
    <col min="6" max="6" width="17.5703125" style="89" bestFit="1" customWidth="1"/>
    <col min="7" max="8" width="11.42578125" style="89"/>
    <col min="9" max="9" width="12.42578125" style="89" customWidth="1"/>
    <col min="10" max="10" width="9.85546875" style="89" bestFit="1" customWidth="1"/>
    <col min="11" max="11" width="34.140625" style="89" customWidth="1"/>
    <col min="12" max="12" width="4.5703125" style="89" customWidth="1"/>
    <col min="13" max="14" width="11.42578125" style="89" hidden="1" customWidth="1" outlineLevel="1"/>
    <col min="15" max="15" width="11.42578125" style="89" collapsed="1"/>
    <col min="16" max="18" width="11.42578125" style="89"/>
    <col min="19" max="19" width="21.42578125" style="89" customWidth="1"/>
    <col min="20" max="20" width="17.5703125" style="89" bestFit="1" customWidth="1"/>
    <col min="21" max="22" width="11.42578125" style="89"/>
    <col min="23" max="23" width="17.5703125" style="89" bestFit="1" customWidth="1"/>
    <col min="24" max="16384" width="11.42578125" style="89"/>
  </cols>
  <sheetData>
    <row r="1" spans="1:27" x14ac:dyDescent="0.25">
      <c r="E1" s="98" t="s">
        <v>224</v>
      </c>
    </row>
    <row r="2" spans="1:27" x14ac:dyDescent="0.25">
      <c r="O2" s="90" t="s">
        <v>232</v>
      </c>
    </row>
    <row r="3" spans="1:27" x14ac:dyDescent="0.25">
      <c r="E3" s="154" t="s">
        <v>340</v>
      </c>
      <c r="F3" s="155"/>
      <c r="G3" s="155"/>
      <c r="H3" s="156"/>
      <c r="O3" s="183" t="s">
        <v>233</v>
      </c>
      <c r="P3" s="184"/>
      <c r="R3" s="89" t="s">
        <v>236</v>
      </c>
      <c r="U3"/>
    </row>
    <row r="4" spans="1:27" x14ac:dyDescent="0.25">
      <c r="G4" s="99"/>
      <c r="O4" s="185" t="s">
        <v>234</v>
      </c>
      <c r="P4" s="186"/>
      <c r="R4" s="89" t="s">
        <v>237</v>
      </c>
    </row>
    <row r="5" spans="1:27" ht="15" customHeight="1" x14ac:dyDescent="0.25">
      <c r="E5" s="89" t="s">
        <v>228</v>
      </c>
      <c r="G5" s="126">
        <v>46023</v>
      </c>
      <c r="O5" s="189" t="s">
        <v>329</v>
      </c>
      <c r="P5" s="190"/>
      <c r="U5"/>
    </row>
    <row r="6" spans="1:27" x14ac:dyDescent="0.25">
      <c r="E6" s="89" t="s">
        <v>213</v>
      </c>
      <c r="G6" s="115">
        <f>DATE(G7,12,31)-DATE(G7,1,1)+1</f>
        <v>365</v>
      </c>
      <c r="H6" s="89" t="s">
        <v>227</v>
      </c>
      <c r="O6" s="187" t="s">
        <v>328</v>
      </c>
      <c r="P6" s="188"/>
    </row>
    <row r="7" spans="1:27" x14ac:dyDescent="0.25">
      <c r="E7" s="89" t="s">
        <v>216</v>
      </c>
      <c r="G7" s="38">
        <f>YEAR(G5)</f>
        <v>2026</v>
      </c>
      <c r="H7" s="89" t="s">
        <v>227</v>
      </c>
      <c r="O7" s="89" t="s">
        <v>240</v>
      </c>
      <c r="P7" s="130" t="s">
        <v>332</v>
      </c>
    </row>
    <row r="8" spans="1:27" x14ac:dyDescent="0.25">
      <c r="E8" s="92"/>
      <c r="G8" s="93"/>
      <c r="O8" s="89" t="s">
        <v>241</v>
      </c>
      <c r="P8" s="128">
        <v>45884</v>
      </c>
    </row>
    <row r="9" spans="1:27" x14ac:dyDescent="0.25">
      <c r="E9" s="94" t="s">
        <v>212</v>
      </c>
      <c r="G9" s="125">
        <v>1.19</v>
      </c>
    </row>
    <row r="10" spans="1:27" x14ac:dyDescent="0.25">
      <c r="G10" s="97"/>
    </row>
    <row r="11" spans="1:27" x14ac:dyDescent="0.25">
      <c r="E11" s="95" t="s">
        <v>225</v>
      </c>
      <c r="G11" s="123">
        <v>2</v>
      </c>
      <c r="H11" s="89" t="s">
        <v>239</v>
      </c>
    </row>
    <row r="12" spans="1:27" x14ac:dyDescent="0.25">
      <c r="E12" s="89" t="s">
        <v>226</v>
      </c>
      <c r="G12" s="124">
        <v>6</v>
      </c>
      <c r="H12" s="89" t="s">
        <v>238</v>
      </c>
    </row>
    <row r="14" spans="1:27" x14ac:dyDescent="0.25">
      <c r="E14" s="98" t="s">
        <v>244</v>
      </c>
      <c r="F14" s="90"/>
      <c r="G14" s="90"/>
      <c r="H14" s="90"/>
    </row>
    <row r="15" spans="1:27" x14ac:dyDescent="0.25">
      <c r="D15" s="157"/>
      <c r="E15" s="90" t="s">
        <v>127</v>
      </c>
      <c r="H15" s="157" t="s">
        <v>312</v>
      </c>
      <c r="I15" s="99" t="s">
        <v>139</v>
      </c>
      <c r="J15" s="157" t="s">
        <v>311</v>
      </c>
      <c r="K15" s="90"/>
      <c r="L15" s="136"/>
      <c r="O15" s="98" t="s">
        <v>231</v>
      </c>
      <c r="W15" s="157"/>
      <c r="X15" s="157" t="s">
        <v>330</v>
      </c>
    </row>
    <row r="16" spans="1:27" ht="15.75" thickBot="1" x14ac:dyDescent="0.3">
      <c r="A16" s="157" t="s">
        <v>306</v>
      </c>
      <c r="B16" s="157" t="s">
        <v>308</v>
      </c>
      <c r="C16" s="157" t="s">
        <v>307</v>
      </c>
      <c r="G16" s="157" t="s">
        <v>326</v>
      </c>
      <c r="H16" s="157" t="s">
        <v>327</v>
      </c>
      <c r="I16" s="157" t="s">
        <v>327</v>
      </c>
      <c r="J16" s="157" t="s">
        <v>327</v>
      </c>
      <c r="K16" s="90"/>
      <c r="M16" s="89" t="s">
        <v>306</v>
      </c>
      <c r="N16" s="89" t="s">
        <v>308</v>
      </c>
      <c r="P16" s="90"/>
      <c r="Q16" s="90"/>
      <c r="R16" s="90"/>
      <c r="W16" s="157" t="s">
        <v>326</v>
      </c>
      <c r="X16" s="157" t="s">
        <v>327</v>
      </c>
      <c r="Z16" s="90"/>
      <c r="AA16" s="90"/>
    </row>
    <row r="17" spans="1:27" x14ac:dyDescent="0.25">
      <c r="A17" s="135" t="s">
        <v>251</v>
      </c>
      <c r="B17" s="135" t="s">
        <v>184</v>
      </c>
      <c r="E17" s="103" t="s">
        <v>229</v>
      </c>
      <c r="F17" s="106" t="s">
        <v>144</v>
      </c>
      <c r="G17" s="106"/>
      <c r="H17" s="119">
        <v>25</v>
      </c>
      <c r="I17" s="105"/>
      <c r="J17" s="160">
        <f t="shared" ref="J17:J28" si="0">H17-I17</f>
        <v>25</v>
      </c>
      <c r="K17" s="90"/>
      <c r="M17" s="95" t="s">
        <v>253</v>
      </c>
      <c r="O17" s="134" t="s">
        <v>315</v>
      </c>
      <c r="P17" s="104"/>
      <c r="Q17" s="105"/>
      <c r="R17" s="105"/>
      <c r="S17" s="105"/>
      <c r="T17" s="105" t="s">
        <v>324</v>
      </c>
      <c r="U17" s="105"/>
      <c r="V17" s="105"/>
      <c r="W17" s="105"/>
      <c r="X17" s="117">
        <v>100</v>
      </c>
      <c r="Y17" s="96" t="s">
        <v>304</v>
      </c>
      <c r="Z17" s="90"/>
      <c r="AA17" s="102"/>
    </row>
    <row r="18" spans="1:27" x14ac:dyDescent="0.25">
      <c r="A18" s="135" t="s">
        <v>245</v>
      </c>
      <c r="B18" s="135" t="s">
        <v>174</v>
      </c>
      <c r="C18" s="89" t="s">
        <v>201</v>
      </c>
      <c r="E18" s="107" t="s">
        <v>2</v>
      </c>
      <c r="F18" s="89" t="s">
        <v>147</v>
      </c>
      <c r="G18" s="122">
        <v>562</v>
      </c>
      <c r="H18" s="161">
        <f>ROUND(G18*$G$9,$G$11)</f>
        <v>668.78</v>
      </c>
      <c r="I18" s="164">
        <v>80</v>
      </c>
      <c r="J18" s="159">
        <f t="shared" si="0"/>
        <v>588.78</v>
      </c>
      <c r="K18" s="89" t="s">
        <v>148</v>
      </c>
      <c r="M18" s="95"/>
      <c r="N18" s="89" t="s">
        <v>299</v>
      </c>
      <c r="O18" s="109" t="s">
        <v>323</v>
      </c>
      <c r="P18" s="172"/>
      <c r="Q18" s="173"/>
      <c r="R18" s="133"/>
      <c r="S18" s="133"/>
      <c r="T18" s="133"/>
      <c r="U18" s="133"/>
      <c r="V18" s="90"/>
      <c r="W18" s="90"/>
      <c r="X18" s="118">
        <v>30</v>
      </c>
      <c r="Y18" s="96"/>
      <c r="Z18" s="90"/>
    </row>
    <row r="19" spans="1:27" x14ac:dyDescent="0.25">
      <c r="A19" s="135" t="s">
        <v>246</v>
      </c>
      <c r="B19" s="135" t="s">
        <v>175</v>
      </c>
      <c r="C19" s="89" t="s">
        <v>202</v>
      </c>
      <c r="E19" s="107" t="s">
        <v>3</v>
      </c>
      <c r="F19" s="89" t="s">
        <v>144</v>
      </c>
      <c r="H19" s="116">
        <f>I19+140</f>
        <v>220</v>
      </c>
      <c r="I19" s="164">
        <f t="shared" ref="I19:I27" si="1">I18</f>
        <v>80</v>
      </c>
      <c r="J19" s="159">
        <f>H19-I19</f>
        <v>140</v>
      </c>
      <c r="K19" s="90"/>
      <c r="M19" s="95" t="s">
        <v>254</v>
      </c>
      <c r="O19" s="109" t="s">
        <v>314</v>
      </c>
      <c r="P19" s="90"/>
      <c r="Q19" s="90"/>
      <c r="R19" s="90"/>
      <c r="S19" s="90"/>
      <c r="T19" s="90"/>
      <c r="U19" s="90"/>
      <c r="V19" s="90"/>
      <c r="W19" s="90"/>
      <c r="X19" s="127">
        <v>30</v>
      </c>
      <c r="Y19" s="96" t="s">
        <v>331</v>
      </c>
      <c r="Z19" s="90"/>
      <c r="AA19" s="102"/>
    </row>
    <row r="20" spans="1:27" x14ac:dyDescent="0.25">
      <c r="A20" s="135" t="s">
        <v>247</v>
      </c>
      <c r="B20" s="135" t="s">
        <v>176</v>
      </c>
      <c r="C20" s="89" t="s">
        <v>203</v>
      </c>
      <c r="E20" s="109" t="s">
        <v>4</v>
      </c>
      <c r="F20" s="90" t="s">
        <v>144</v>
      </c>
      <c r="H20" s="158">
        <f>I20+110</f>
        <v>190</v>
      </c>
      <c r="I20" s="164">
        <f t="shared" si="1"/>
        <v>80</v>
      </c>
      <c r="J20" s="159">
        <f t="shared" si="0"/>
        <v>110</v>
      </c>
      <c r="K20" s="90"/>
      <c r="M20" s="95" t="s">
        <v>255</v>
      </c>
      <c r="O20" s="109" t="s">
        <v>313</v>
      </c>
      <c r="P20" s="90"/>
      <c r="Q20" s="90"/>
      <c r="R20" s="90"/>
      <c r="S20" s="90"/>
      <c r="T20" s="90"/>
      <c r="U20" s="90"/>
      <c r="V20" s="90"/>
      <c r="W20" s="90"/>
      <c r="X20" s="127">
        <v>10</v>
      </c>
      <c r="Y20" s="96" t="s">
        <v>331</v>
      </c>
      <c r="Z20" s="90"/>
    </row>
    <row r="21" spans="1:27" x14ac:dyDescent="0.25">
      <c r="A21" s="135" t="s">
        <v>248</v>
      </c>
      <c r="B21" s="135" t="s">
        <v>177</v>
      </c>
      <c r="C21" s="89" t="s">
        <v>204</v>
      </c>
      <c r="E21" s="109" t="s">
        <v>7</v>
      </c>
      <c r="F21" s="90" t="s">
        <v>144</v>
      </c>
      <c r="H21" s="116">
        <f>I21+50</f>
        <v>130</v>
      </c>
      <c r="I21" s="164">
        <f t="shared" si="1"/>
        <v>80</v>
      </c>
      <c r="J21" s="159">
        <f t="shared" si="0"/>
        <v>50</v>
      </c>
      <c r="K21" s="90"/>
      <c r="M21" s="95" t="s">
        <v>256</v>
      </c>
      <c r="O21" s="109" t="s">
        <v>316</v>
      </c>
      <c r="P21" s="90"/>
      <c r="Q21" s="90"/>
      <c r="R21" s="90"/>
      <c r="S21" s="90"/>
      <c r="T21" s="90"/>
      <c r="U21" s="90"/>
      <c r="V21" s="90"/>
      <c r="W21" s="90"/>
      <c r="X21" s="127">
        <v>10</v>
      </c>
      <c r="Y21" s="96" t="s">
        <v>331</v>
      </c>
      <c r="Z21" s="90"/>
    </row>
    <row r="22" spans="1:27" x14ac:dyDescent="0.25">
      <c r="A22" s="135" t="s">
        <v>249</v>
      </c>
      <c r="B22" s="135" t="s">
        <v>179</v>
      </c>
      <c r="C22" s="89" t="s">
        <v>206</v>
      </c>
      <c r="E22" s="109" t="s">
        <v>8</v>
      </c>
      <c r="F22" s="90" t="s">
        <v>144</v>
      </c>
      <c r="H22" s="116">
        <f>I22+40</f>
        <v>120</v>
      </c>
      <c r="I22" s="164">
        <f t="shared" si="1"/>
        <v>80</v>
      </c>
      <c r="J22" s="159">
        <f t="shared" si="0"/>
        <v>40</v>
      </c>
      <c r="K22" s="90"/>
      <c r="M22" s="95" t="s">
        <v>257</v>
      </c>
      <c r="O22" s="109" t="s">
        <v>317</v>
      </c>
      <c r="P22" s="90"/>
      <c r="Q22" s="90"/>
      <c r="R22" s="90"/>
      <c r="S22" s="90"/>
      <c r="T22" s="90"/>
      <c r="U22" s="90"/>
      <c r="V22" s="90"/>
      <c r="W22" s="90"/>
      <c r="X22" s="127">
        <v>22</v>
      </c>
      <c r="Y22" s="96" t="s">
        <v>331</v>
      </c>
      <c r="Z22" s="90"/>
    </row>
    <row r="23" spans="1:27" x14ac:dyDescent="0.25">
      <c r="A23" s="135" t="s">
        <v>248</v>
      </c>
      <c r="B23" s="135" t="s">
        <v>178</v>
      </c>
      <c r="C23" s="89" t="s">
        <v>205</v>
      </c>
      <c r="E23" s="109" t="s">
        <v>230</v>
      </c>
      <c r="F23" s="90" t="s">
        <v>144</v>
      </c>
      <c r="H23" s="116">
        <f>I23+50</f>
        <v>130</v>
      </c>
      <c r="I23" s="164">
        <f t="shared" si="1"/>
        <v>80</v>
      </c>
      <c r="J23" s="159">
        <f t="shared" si="0"/>
        <v>50</v>
      </c>
      <c r="K23" s="90"/>
      <c r="M23" s="95" t="s">
        <v>258</v>
      </c>
      <c r="O23" s="109" t="s">
        <v>318</v>
      </c>
      <c r="P23" s="172"/>
      <c r="Q23" s="133"/>
      <c r="R23" s="133"/>
      <c r="S23" s="133"/>
      <c r="T23" s="133"/>
      <c r="U23" s="133"/>
      <c r="V23" s="19"/>
      <c r="W23" s="19"/>
      <c r="X23" s="127">
        <v>30</v>
      </c>
      <c r="Y23" s="96" t="s">
        <v>331</v>
      </c>
      <c r="Z23" s="90"/>
      <c r="AA23" s="102"/>
    </row>
    <row r="24" spans="1:27" x14ac:dyDescent="0.25">
      <c r="A24" s="135" t="s">
        <v>245</v>
      </c>
      <c r="B24" s="135" t="s">
        <v>183</v>
      </c>
      <c r="C24" s="89" t="s">
        <v>309</v>
      </c>
      <c r="E24" s="107" t="s">
        <v>10</v>
      </c>
      <c r="F24" s="89" t="s">
        <v>147</v>
      </c>
      <c r="G24" s="42">
        <f>G18</f>
        <v>562</v>
      </c>
      <c r="H24" s="161">
        <f>ROUND(G24*$G$9,$G$11)</f>
        <v>668.78</v>
      </c>
      <c r="I24" s="164">
        <f t="shared" si="1"/>
        <v>80</v>
      </c>
      <c r="J24" s="159">
        <f t="shared" si="0"/>
        <v>588.78</v>
      </c>
      <c r="K24" s="89" t="s">
        <v>148</v>
      </c>
      <c r="M24" s="95" t="s">
        <v>259</v>
      </c>
      <c r="O24" s="109" t="s">
        <v>319</v>
      </c>
      <c r="P24" s="133"/>
      <c r="Q24" s="133"/>
      <c r="R24" s="133"/>
      <c r="S24" s="133"/>
      <c r="T24" s="133"/>
      <c r="U24" s="133"/>
      <c r="V24" s="19"/>
      <c r="W24" s="19"/>
      <c r="X24" s="127">
        <v>10</v>
      </c>
      <c r="Y24" s="96" t="s">
        <v>331</v>
      </c>
      <c r="Z24" s="90"/>
    </row>
    <row r="25" spans="1:27" x14ac:dyDescent="0.25">
      <c r="A25" s="135" t="s">
        <v>246</v>
      </c>
      <c r="B25" s="135" t="s">
        <v>182</v>
      </c>
      <c r="C25" s="89" t="s">
        <v>209</v>
      </c>
      <c r="E25" s="109" t="s">
        <v>222</v>
      </c>
      <c r="F25" s="90" t="s">
        <v>144</v>
      </c>
      <c r="H25" s="116">
        <f>I25+140</f>
        <v>220</v>
      </c>
      <c r="I25" s="164">
        <f t="shared" si="1"/>
        <v>80</v>
      </c>
      <c r="J25" s="159">
        <f t="shared" si="0"/>
        <v>140</v>
      </c>
      <c r="K25" s="90"/>
      <c r="M25" s="95" t="s">
        <v>260</v>
      </c>
      <c r="O25" s="109" t="s">
        <v>320</v>
      </c>
      <c r="P25" s="133"/>
      <c r="Q25" s="133"/>
      <c r="R25" s="133"/>
      <c r="S25" s="133"/>
      <c r="T25" s="133"/>
      <c r="U25" s="133"/>
      <c r="V25" s="19"/>
      <c r="W25" s="19"/>
      <c r="X25" s="127">
        <v>10</v>
      </c>
      <c r="Y25" s="96" t="s">
        <v>331</v>
      </c>
      <c r="Z25" s="90"/>
      <c r="AA25" s="102"/>
    </row>
    <row r="26" spans="1:27" x14ac:dyDescent="0.25">
      <c r="A26" s="135" t="s">
        <v>247</v>
      </c>
      <c r="B26" s="135" t="s">
        <v>181</v>
      </c>
      <c r="C26" s="89" t="s">
        <v>208</v>
      </c>
      <c r="E26" s="109" t="s">
        <v>221</v>
      </c>
      <c r="F26" s="90" t="s">
        <v>144</v>
      </c>
      <c r="H26" s="116">
        <f>I26+110</f>
        <v>190</v>
      </c>
      <c r="I26" s="164">
        <f t="shared" si="1"/>
        <v>80</v>
      </c>
      <c r="J26" s="159">
        <f t="shared" si="0"/>
        <v>110</v>
      </c>
      <c r="K26" s="90"/>
      <c r="M26" s="95" t="s">
        <v>261</v>
      </c>
      <c r="N26" s="89" t="s">
        <v>190</v>
      </c>
      <c r="O26" s="109" t="s">
        <v>321</v>
      </c>
      <c r="P26" s="172"/>
      <c r="Q26" s="173"/>
      <c r="R26" s="133"/>
      <c r="S26" s="133"/>
      <c r="T26" s="133"/>
      <c r="U26" s="133"/>
      <c r="V26" s="19"/>
      <c r="W26" s="19"/>
      <c r="X26" s="118">
        <v>10</v>
      </c>
      <c r="Y26" s="96" t="s">
        <v>331</v>
      </c>
      <c r="Z26" s="90"/>
    </row>
    <row r="27" spans="1:27" x14ac:dyDescent="0.25">
      <c r="A27" s="135" t="s">
        <v>248</v>
      </c>
      <c r="B27" s="135" t="s">
        <v>180</v>
      </c>
      <c r="C27" s="89" t="s">
        <v>207</v>
      </c>
      <c r="E27" s="109" t="s">
        <v>243</v>
      </c>
      <c r="F27" s="90" t="s">
        <v>144</v>
      </c>
      <c r="H27" s="116">
        <f>I27+50</f>
        <v>130</v>
      </c>
      <c r="I27" s="164">
        <f t="shared" si="1"/>
        <v>80</v>
      </c>
      <c r="J27" s="159">
        <f t="shared" si="0"/>
        <v>50</v>
      </c>
      <c r="K27" s="90"/>
      <c r="M27" s="167" t="s">
        <v>262</v>
      </c>
      <c r="O27" s="109" t="s">
        <v>322</v>
      </c>
      <c r="P27" s="96"/>
      <c r="Q27" s="101"/>
      <c r="R27" s="90"/>
      <c r="S27" s="90"/>
      <c r="T27" s="90"/>
      <c r="U27" s="90"/>
      <c r="V27" s="1"/>
      <c r="W27" s="1"/>
      <c r="X27" s="118">
        <v>30</v>
      </c>
      <c r="Y27" s="96"/>
      <c r="Z27" s="90"/>
      <c r="AA27" s="102"/>
    </row>
    <row r="28" spans="1:27" x14ac:dyDescent="0.25">
      <c r="A28" s="135" t="s">
        <v>250</v>
      </c>
      <c r="B28" s="182" t="s">
        <v>335</v>
      </c>
      <c r="C28" s="90" t="s">
        <v>337</v>
      </c>
      <c r="D28" s="90"/>
      <c r="E28" s="109" t="s">
        <v>325</v>
      </c>
      <c r="F28" s="89" t="s">
        <v>144</v>
      </c>
      <c r="G28" s="89" t="s">
        <v>339</v>
      </c>
      <c r="H28" s="116">
        <f>I28+30</f>
        <v>60</v>
      </c>
      <c r="I28" s="164">
        <v>30</v>
      </c>
      <c r="J28" s="159">
        <f t="shared" si="0"/>
        <v>30</v>
      </c>
      <c r="K28" s="90"/>
      <c r="M28" s="95" t="s">
        <v>265</v>
      </c>
      <c r="N28" s="89" t="s">
        <v>189</v>
      </c>
      <c r="O28" s="109" t="s">
        <v>13</v>
      </c>
      <c r="P28" s="90"/>
      <c r="Q28" s="90"/>
      <c r="R28" s="90" t="s">
        <v>11</v>
      </c>
      <c r="S28" s="90"/>
      <c r="T28" s="90"/>
      <c r="U28" s="90"/>
      <c r="V28" s="90"/>
      <c r="W28" s="171">
        <v>18</v>
      </c>
      <c r="X28" s="163">
        <f>ROUND(W28*$G$9,$G$11)</f>
        <v>21.42</v>
      </c>
      <c r="Y28" s="90" t="s">
        <v>148</v>
      </c>
      <c r="AA28" s="102"/>
    </row>
    <row r="29" spans="1:27" x14ac:dyDescent="0.25">
      <c r="A29" s="135" t="s">
        <v>250</v>
      </c>
      <c r="B29" s="135" t="s">
        <v>185</v>
      </c>
      <c r="C29" s="89" t="s">
        <v>310</v>
      </c>
      <c r="E29" s="107" t="s">
        <v>338</v>
      </c>
      <c r="F29" s="89" t="s">
        <v>144</v>
      </c>
      <c r="G29" s="89" t="s">
        <v>339</v>
      </c>
      <c r="H29" s="116">
        <f>I29+30</f>
        <v>60</v>
      </c>
      <c r="I29" s="164">
        <v>30</v>
      </c>
      <c r="J29" s="159">
        <f>H29-I29</f>
        <v>30</v>
      </c>
      <c r="M29" s="95" t="s">
        <v>265</v>
      </c>
      <c r="N29" s="89" t="s">
        <v>188</v>
      </c>
      <c r="O29" s="109" t="s">
        <v>14</v>
      </c>
      <c r="P29" s="90"/>
      <c r="Q29" s="90"/>
      <c r="R29" s="90" t="s">
        <v>12</v>
      </c>
      <c r="S29" s="90"/>
      <c r="T29" s="90"/>
      <c r="U29" s="90"/>
      <c r="V29" s="90"/>
      <c r="W29" s="171">
        <v>238</v>
      </c>
      <c r="X29" s="163">
        <f t="shared" ref="X29:X32" si="2">ROUND(W29*$G$9,$G$11)</f>
        <v>283.22000000000003</v>
      </c>
      <c r="Y29" s="90" t="s">
        <v>148</v>
      </c>
      <c r="AA29" s="102"/>
    </row>
    <row r="30" spans="1:27" ht="15.75" thickBot="1" x14ac:dyDescent="0.3">
      <c r="A30" s="135" t="s">
        <v>276</v>
      </c>
      <c r="B30" s="135" t="s">
        <v>192</v>
      </c>
      <c r="C30" s="89" t="s">
        <v>303</v>
      </c>
      <c r="E30" s="110" t="s">
        <v>277</v>
      </c>
      <c r="F30" s="111" t="s">
        <v>144</v>
      </c>
      <c r="G30" s="108"/>
      <c r="H30" s="120">
        <v>100</v>
      </c>
      <c r="I30" s="165">
        <v>50</v>
      </c>
      <c r="J30" s="162">
        <f>H30-I30</f>
        <v>50</v>
      </c>
      <c r="K30" s="90"/>
      <c r="M30" s="95" t="s">
        <v>265</v>
      </c>
      <c r="N30" s="89" t="s">
        <v>187</v>
      </c>
      <c r="O30" s="109" t="s">
        <v>14</v>
      </c>
      <c r="P30" s="90"/>
      <c r="Q30" s="90"/>
      <c r="R30" s="90" t="s">
        <v>214</v>
      </c>
      <c r="S30" s="90"/>
      <c r="T30" s="90"/>
      <c r="U30" s="90"/>
      <c r="V30" s="90"/>
      <c r="W30" s="171">
        <v>0</v>
      </c>
      <c r="X30" s="163">
        <f t="shared" si="2"/>
        <v>0</v>
      </c>
      <c r="Y30" s="90" t="s">
        <v>148</v>
      </c>
    </row>
    <row r="31" spans="1:27" x14ac:dyDescent="0.25">
      <c r="K31" s="90"/>
      <c r="M31" s="95" t="s">
        <v>265</v>
      </c>
      <c r="N31" s="89" t="s">
        <v>186</v>
      </c>
      <c r="O31" s="109" t="s">
        <v>14</v>
      </c>
      <c r="R31" s="89" t="s">
        <v>305</v>
      </c>
      <c r="V31" s="90"/>
      <c r="W31" s="171">
        <v>0</v>
      </c>
      <c r="X31" s="163">
        <f t="shared" si="2"/>
        <v>0</v>
      </c>
      <c r="Y31" s="90" t="s">
        <v>148</v>
      </c>
    </row>
    <row r="32" spans="1:27" x14ac:dyDescent="0.25">
      <c r="A32" s="181"/>
      <c r="B32" s="180"/>
      <c r="C32" s="133"/>
      <c r="E32" s="133"/>
      <c r="M32" s="95"/>
      <c r="O32" s="109" t="s">
        <v>16</v>
      </c>
      <c r="P32" s="90"/>
      <c r="Q32" s="90"/>
      <c r="R32" s="90" t="s">
        <v>137</v>
      </c>
      <c r="S32" s="90"/>
      <c r="T32" s="90"/>
      <c r="U32" s="90"/>
      <c r="V32" s="90"/>
      <c r="W32" s="171">
        <v>2.8</v>
      </c>
      <c r="X32" s="163">
        <f t="shared" si="2"/>
        <v>3.33</v>
      </c>
      <c r="Y32" s="90" t="s">
        <v>148</v>
      </c>
    </row>
    <row r="33" spans="1:27" x14ac:dyDescent="0.25">
      <c r="M33" s="95" t="s">
        <v>263</v>
      </c>
      <c r="O33" s="109" t="s">
        <v>141</v>
      </c>
      <c r="P33" s="90"/>
      <c r="Q33" s="90"/>
      <c r="R33" s="90"/>
      <c r="S33" s="90"/>
      <c r="T33" s="90"/>
      <c r="U33" s="90"/>
      <c r="V33" s="90"/>
      <c r="W33" s="171" t="s">
        <v>135</v>
      </c>
      <c r="X33" s="163">
        <f>IFERROR(ROUND(W33*$G$9,$G$11),0)</f>
        <v>0</v>
      </c>
      <c r="Y33" s="96" t="s">
        <v>147</v>
      </c>
      <c r="Z33" s="90"/>
    </row>
    <row r="34" spans="1:27" x14ac:dyDescent="0.25">
      <c r="A34" s="135"/>
      <c r="B34" s="135"/>
      <c r="C34" s="135"/>
      <c r="D34" s="135"/>
      <c r="E34" s="135"/>
      <c r="F34" s="135"/>
      <c r="G34" s="135"/>
      <c r="H34" s="135"/>
      <c r="M34" s="95" t="s">
        <v>264</v>
      </c>
      <c r="O34" s="109" t="s">
        <v>140</v>
      </c>
      <c r="P34" s="90"/>
      <c r="Q34" s="90"/>
      <c r="R34" s="90"/>
      <c r="S34" s="90"/>
      <c r="T34" s="90"/>
      <c r="U34" s="90"/>
      <c r="V34" s="90"/>
      <c r="W34" s="171" t="s">
        <v>135</v>
      </c>
      <c r="X34" s="163">
        <f t="shared" ref="X34:X45" si="3">IFERROR(ROUND(W34*$G$9,$G$11),0)</f>
        <v>0</v>
      </c>
      <c r="Y34" s="96" t="s">
        <v>147</v>
      </c>
      <c r="Z34" s="90"/>
      <c r="AA34" s="102"/>
    </row>
    <row r="35" spans="1:27" x14ac:dyDescent="0.25">
      <c r="E35" s="89" t="s">
        <v>252</v>
      </c>
      <c r="N35" s="89" t="s">
        <v>191</v>
      </c>
      <c r="O35" s="109" t="s">
        <v>297</v>
      </c>
      <c r="P35" s="90"/>
      <c r="Q35" s="90"/>
      <c r="R35" s="90"/>
      <c r="S35" s="90"/>
      <c r="T35" s="90"/>
      <c r="U35" s="90"/>
      <c r="V35" s="90"/>
      <c r="W35" s="171">
        <v>0</v>
      </c>
      <c r="X35" s="163">
        <f t="shared" si="3"/>
        <v>0</v>
      </c>
      <c r="Y35" s="96" t="s">
        <v>147</v>
      </c>
      <c r="Z35" s="90"/>
    </row>
    <row r="36" spans="1:27" x14ac:dyDescent="0.25">
      <c r="A36" s="135"/>
      <c r="B36" s="135"/>
      <c r="C36" s="135"/>
      <c r="D36" s="135"/>
      <c r="E36" s="135"/>
      <c r="F36" s="135"/>
      <c r="G36" s="135"/>
      <c r="H36" s="135"/>
      <c r="O36" s="191" t="s">
        <v>266</v>
      </c>
      <c r="P36" s="192"/>
      <c r="Q36" s="192"/>
      <c r="R36" s="193"/>
      <c r="S36" s="90"/>
      <c r="T36" s="90"/>
      <c r="U36" s="90"/>
      <c r="V36" s="90"/>
      <c r="W36" s="171" t="s">
        <v>135</v>
      </c>
      <c r="X36" s="163">
        <f t="shared" si="3"/>
        <v>0</v>
      </c>
      <c r="Y36" s="96" t="s">
        <v>147</v>
      </c>
      <c r="Z36" s="90"/>
    </row>
    <row r="37" spans="1:27" x14ac:dyDescent="0.25">
      <c r="O37" s="191" t="s">
        <v>267</v>
      </c>
      <c r="P37" s="192"/>
      <c r="Q37" s="192"/>
      <c r="R37" s="193"/>
      <c r="S37" s="90"/>
      <c r="T37" s="90"/>
      <c r="U37" s="90"/>
      <c r="V37" s="90"/>
      <c r="W37" s="171" t="s">
        <v>135</v>
      </c>
      <c r="X37" s="163">
        <f t="shared" si="3"/>
        <v>0</v>
      </c>
      <c r="Y37" s="96" t="s">
        <v>147</v>
      </c>
      <c r="Z37" s="90"/>
      <c r="AA37" s="102"/>
    </row>
    <row r="38" spans="1:27" x14ac:dyDescent="0.25">
      <c r="A38" s="135"/>
      <c r="B38" s="135"/>
      <c r="C38" s="135"/>
      <c r="D38" s="135"/>
      <c r="E38" s="135"/>
      <c r="F38" s="135"/>
      <c r="G38" s="135"/>
      <c r="H38" s="135"/>
      <c r="O38" s="191" t="s">
        <v>268</v>
      </c>
      <c r="P38" s="192"/>
      <c r="Q38" s="192"/>
      <c r="R38" s="193"/>
      <c r="S38" s="90"/>
      <c r="T38" s="90"/>
      <c r="U38" s="90"/>
      <c r="V38" s="90"/>
      <c r="W38" s="171" t="s">
        <v>135</v>
      </c>
      <c r="X38" s="163">
        <f t="shared" si="3"/>
        <v>0</v>
      </c>
      <c r="Y38" s="96" t="s">
        <v>147</v>
      </c>
      <c r="Z38" s="90"/>
      <c r="AA38" s="102"/>
    </row>
    <row r="39" spans="1:27" x14ac:dyDescent="0.25">
      <c r="O39" s="191" t="s">
        <v>269</v>
      </c>
      <c r="P39" s="192"/>
      <c r="Q39" s="192"/>
      <c r="R39" s="193"/>
      <c r="S39" s="90"/>
      <c r="T39" s="90"/>
      <c r="U39" s="90"/>
      <c r="V39" s="90"/>
      <c r="W39" s="171" t="s">
        <v>135</v>
      </c>
      <c r="X39" s="163">
        <f t="shared" si="3"/>
        <v>0</v>
      </c>
      <c r="Y39" s="96" t="s">
        <v>147</v>
      </c>
    </row>
    <row r="40" spans="1:27" x14ac:dyDescent="0.25">
      <c r="A40" s="135"/>
      <c r="B40" s="135"/>
      <c r="C40" s="135"/>
      <c r="D40" s="135"/>
      <c r="E40" s="135"/>
      <c r="F40" s="135"/>
      <c r="G40" s="135"/>
      <c r="H40" s="135"/>
      <c r="O40" s="191" t="s">
        <v>270</v>
      </c>
      <c r="P40" s="192"/>
      <c r="Q40" s="192"/>
      <c r="R40" s="193"/>
      <c r="S40" s="90"/>
      <c r="T40" s="90"/>
      <c r="U40" s="90"/>
      <c r="V40" s="90"/>
      <c r="W40" s="171" t="s">
        <v>135</v>
      </c>
      <c r="X40" s="163">
        <f t="shared" si="3"/>
        <v>0</v>
      </c>
      <c r="Y40" s="96" t="s">
        <v>147</v>
      </c>
    </row>
    <row r="41" spans="1:27" x14ac:dyDescent="0.25">
      <c r="K41" s="90"/>
      <c r="O41" s="191" t="s">
        <v>271</v>
      </c>
      <c r="P41" s="192"/>
      <c r="Q41" s="192"/>
      <c r="R41" s="193"/>
      <c r="S41" s="90"/>
      <c r="T41" s="90"/>
      <c r="U41" s="90"/>
      <c r="V41" s="90"/>
      <c r="W41" s="171" t="s">
        <v>135</v>
      </c>
      <c r="X41" s="163">
        <f t="shared" si="3"/>
        <v>0</v>
      </c>
      <c r="Y41" s="96" t="s">
        <v>147</v>
      </c>
    </row>
    <row r="42" spans="1:27" x14ac:dyDescent="0.25">
      <c r="A42" s="135"/>
      <c r="B42" s="135"/>
      <c r="C42" s="135"/>
      <c r="D42" s="135"/>
      <c r="E42" s="135"/>
      <c r="F42" s="135"/>
      <c r="G42" s="135"/>
      <c r="H42" s="135"/>
      <c r="O42" s="191" t="s">
        <v>272</v>
      </c>
      <c r="P42" s="192"/>
      <c r="Q42" s="192"/>
      <c r="R42" s="193"/>
      <c r="S42" s="90"/>
      <c r="T42" s="90"/>
      <c r="U42" s="90"/>
      <c r="V42" s="90"/>
      <c r="W42" s="171" t="s">
        <v>135</v>
      </c>
      <c r="X42" s="163">
        <f t="shared" si="3"/>
        <v>0</v>
      </c>
      <c r="Y42" s="96" t="s">
        <v>147</v>
      </c>
    </row>
    <row r="43" spans="1:27" x14ac:dyDescent="0.25">
      <c r="O43" s="191" t="s">
        <v>273</v>
      </c>
      <c r="P43" s="192"/>
      <c r="Q43" s="192"/>
      <c r="R43" s="193"/>
      <c r="S43" s="90"/>
      <c r="T43" s="90"/>
      <c r="U43" s="90"/>
      <c r="V43" s="90"/>
      <c r="W43" s="171" t="s">
        <v>135</v>
      </c>
      <c r="X43" s="163">
        <f t="shared" si="3"/>
        <v>0</v>
      </c>
      <c r="Y43" s="96" t="s">
        <v>147</v>
      </c>
    </row>
    <row r="44" spans="1:27" x14ac:dyDescent="0.25">
      <c r="O44" s="191" t="s">
        <v>274</v>
      </c>
      <c r="P44" s="192"/>
      <c r="Q44" s="192"/>
      <c r="R44" s="193"/>
      <c r="S44" s="90"/>
      <c r="T44" s="90"/>
      <c r="U44" s="90"/>
      <c r="V44" s="90"/>
      <c r="W44" s="171" t="s">
        <v>135</v>
      </c>
      <c r="X44" s="163">
        <f t="shared" si="3"/>
        <v>0</v>
      </c>
      <c r="Y44" s="96" t="s">
        <v>147</v>
      </c>
    </row>
    <row r="45" spans="1:27" ht="15.75" thickBot="1" x14ac:dyDescent="0.3">
      <c r="O45" s="194" t="s">
        <v>275</v>
      </c>
      <c r="P45" s="195"/>
      <c r="Q45" s="195"/>
      <c r="R45" s="196"/>
      <c r="S45" s="111"/>
      <c r="T45" s="111"/>
      <c r="U45" s="111"/>
      <c r="V45" s="111"/>
      <c r="W45" s="174" t="s">
        <v>135</v>
      </c>
      <c r="X45" s="175">
        <f t="shared" si="3"/>
        <v>0</v>
      </c>
      <c r="Y45" s="96" t="s">
        <v>147</v>
      </c>
    </row>
    <row r="55" spans="13:24" x14ac:dyDescent="0.25">
      <c r="X55" s="102"/>
    </row>
    <row r="56" spans="13:24" x14ac:dyDescent="0.25">
      <c r="X56" s="102"/>
    </row>
    <row r="57" spans="13:24" x14ac:dyDescent="0.25">
      <c r="X57" s="102"/>
    </row>
    <row r="58" spans="13:24" x14ac:dyDescent="0.25">
      <c r="M58" s="90"/>
      <c r="X58" s="102"/>
    </row>
    <row r="59" spans="13:24" x14ac:dyDescent="0.25">
      <c r="N59" s="90"/>
      <c r="O59" s="90"/>
      <c r="P59" s="90"/>
      <c r="Q59" s="90"/>
      <c r="R59" s="90"/>
      <c r="S59" s="90"/>
      <c r="T59" s="90"/>
      <c r="X59" s="102"/>
    </row>
    <row r="66" spans="12:19" x14ac:dyDescent="0.25">
      <c r="L66" s="133"/>
      <c r="M66" s="133"/>
    </row>
    <row r="67" spans="12:19" x14ac:dyDescent="0.25">
      <c r="L67" s="133"/>
      <c r="M67" s="133"/>
      <c r="N67" s="133"/>
      <c r="O67" s="133"/>
      <c r="P67" s="133"/>
      <c r="Q67" s="133"/>
      <c r="R67" s="133"/>
      <c r="S67" s="133"/>
    </row>
    <row r="68" spans="12:19" x14ac:dyDescent="0.25">
      <c r="L68" s="133"/>
      <c r="M68" s="133"/>
      <c r="N68" s="133"/>
      <c r="O68" s="133"/>
      <c r="P68" s="133"/>
      <c r="Q68" s="133"/>
      <c r="R68" s="133"/>
      <c r="S68" s="133"/>
    </row>
    <row r="69" spans="12:19" x14ac:dyDescent="0.25">
      <c r="L69" s="133"/>
      <c r="M69" s="133"/>
      <c r="N69" s="133"/>
      <c r="O69" s="133"/>
      <c r="P69" s="133"/>
      <c r="Q69" s="133"/>
      <c r="R69" s="133"/>
      <c r="S69" s="133"/>
    </row>
    <row r="70" spans="12:19" x14ac:dyDescent="0.25">
      <c r="L70" s="133"/>
      <c r="M70" s="133"/>
      <c r="N70" s="133"/>
      <c r="O70" s="133"/>
      <c r="P70" s="133"/>
      <c r="Q70" s="133"/>
      <c r="R70" s="133"/>
      <c r="S70" s="133"/>
    </row>
    <row r="71" spans="12:19" x14ac:dyDescent="0.25">
      <c r="L71" s="133"/>
      <c r="M71" s="133"/>
      <c r="N71" s="133"/>
      <c r="O71" s="133"/>
      <c r="P71" s="133"/>
      <c r="Q71" s="133"/>
      <c r="R71" s="133"/>
      <c r="S71" s="133"/>
    </row>
    <row r="72" spans="12:19" x14ac:dyDescent="0.25">
      <c r="L72" s="133"/>
      <c r="M72" s="133"/>
      <c r="N72" s="133"/>
      <c r="O72" s="133"/>
      <c r="P72" s="133"/>
      <c r="Q72" s="133"/>
      <c r="R72" s="133"/>
      <c r="S72" s="133"/>
    </row>
    <row r="73" spans="12:19" x14ac:dyDescent="0.25">
      <c r="L73" s="133"/>
      <c r="M73" s="133"/>
      <c r="N73" s="133"/>
      <c r="O73" s="133"/>
      <c r="P73" s="133"/>
      <c r="Q73" s="133"/>
      <c r="R73" s="133"/>
      <c r="S73" s="133"/>
    </row>
    <row r="74" spans="12:19" x14ac:dyDescent="0.25">
      <c r="L74" s="133"/>
      <c r="M74" s="133"/>
      <c r="N74" s="133"/>
      <c r="O74" s="133"/>
      <c r="P74" s="133"/>
      <c r="Q74" s="133"/>
      <c r="R74" s="133"/>
      <c r="S74" s="133"/>
    </row>
    <row r="75" spans="12:19" x14ac:dyDescent="0.25">
      <c r="L75" s="133"/>
      <c r="M75" s="133"/>
      <c r="N75" s="133"/>
      <c r="O75" s="133"/>
      <c r="P75" s="133"/>
      <c r="Q75" s="133"/>
      <c r="R75" s="133"/>
      <c r="S75" s="133"/>
    </row>
    <row r="76" spans="12:19" x14ac:dyDescent="0.25">
      <c r="L76" s="133"/>
      <c r="M76" s="133"/>
      <c r="N76" s="133"/>
      <c r="O76" s="133"/>
      <c r="P76" s="133"/>
      <c r="Q76" s="133"/>
      <c r="R76" s="133"/>
      <c r="S76" s="133"/>
    </row>
    <row r="77" spans="12:19" x14ac:dyDescent="0.25">
      <c r="L77" s="133"/>
      <c r="M77" s="133"/>
      <c r="N77" s="133"/>
      <c r="O77" s="133"/>
      <c r="P77" s="133"/>
      <c r="Q77" s="133"/>
      <c r="R77" s="133"/>
      <c r="S77" s="133"/>
    </row>
    <row r="78" spans="12:19" x14ac:dyDescent="0.25">
      <c r="L78" s="133"/>
      <c r="M78" s="133"/>
      <c r="N78" s="133"/>
      <c r="O78" s="133"/>
      <c r="P78" s="133"/>
      <c r="Q78" s="133"/>
      <c r="R78" s="133"/>
      <c r="S78" s="133"/>
    </row>
    <row r="79" spans="12:19" x14ac:dyDescent="0.25">
      <c r="L79" s="133"/>
      <c r="M79" s="133"/>
      <c r="N79" s="133"/>
      <c r="O79" s="133"/>
      <c r="P79" s="133"/>
      <c r="Q79" s="133"/>
      <c r="R79" s="133"/>
      <c r="S79" s="133"/>
    </row>
    <row r="80" spans="12:19" x14ac:dyDescent="0.25">
      <c r="L80" s="133"/>
      <c r="M80" s="133"/>
      <c r="N80" s="133"/>
      <c r="O80" s="133"/>
      <c r="P80" s="133"/>
      <c r="Q80" s="133"/>
      <c r="R80" s="133"/>
      <c r="S80" s="133"/>
    </row>
    <row r="81" spans="12:19" x14ac:dyDescent="0.25">
      <c r="L81" s="133"/>
      <c r="M81" s="133"/>
      <c r="N81" s="133"/>
      <c r="O81" s="133"/>
      <c r="P81" s="133"/>
      <c r="Q81" s="133"/>
      <c r="R81" s="133"/>
      <c r="S81" s="133"/>
    </row>
    <row r="82" spans="12:19" x14ac:dyDescent="0.25">
      <c r="L82" s="133"/>
      <c r="M82" s="133"/>
      <c r="N82" s="133"/>
      <c r="O82" s="133"/>
      <c r="P82" s="133"/>
      <c r="Q82" s="133"/>
      <c r="R82" s="133"/>
      <c r="S82" s="133"/>
    </row>
    <row r="83" spans="12:19" x14ac:dyDescent="0.25">
      <c r="L83" s="133"/>
      <c r="M83" s="133"/>
      <c r="N83" s="133"/>
      <c r="O83" s="133"/>
      <c r="P83" s="133"/>
      <c r="Q83" s="133"/>
      <c r="R83" s="133"/>
      <c r="S83" s="133"/>
    </row>
    <row r="84" spans="12:19" x14ac:dyDescent="0.25">
      <c r="L84" s="133"/>
      <c r="M84" s="133"/>
      <c r="N84" s="133"/>
      <c r="O84" s="133"/>
      <c r="P84" s="133"/>
      <c r="Q84" s="133"/>
      <c r="R84" s="133"/>
      <c r="S84" s="133"/>
    </row>
    <row r="85" spans="12:19" x14ac:dyDescent="0.25">
      <c r="L85" s="133"/>
      <c r="M85" s="133"/>
      <c r="N85" s="133"/>
      <c r="O85" s="133"/>
      <c r="P85" s="133"/>
      <c r="Q85" s="133"/>
      <c r="R85" s="133"/>
      <c r="S85" s="133"/>
    </row>
    <row r="86" spans="12:19" x14ac:dyDescent="0.25">
      <c r="L86" s="133"/>
      <c r="M86" s="133"/>
      <c r="N86" s="133"/>
      <c r="O86" s="133"/>
      <c r="P86" s="133"/>
      <c r="Q86" s="133"/>
      <c r="R86" s="133"/>
      <c r="S86" s="133"/>
    </row>
    <row r="87" spans="12:19" x14ac:dyDescent="0.25">
      <c r="L87" s="133"/>
      <c r="M87" s="133"/>
      <c r="N87" s="133"/>
      <c r="O87" s="133"/>
      <c r="P87" s="133"/>
      <c r="Q87" s="133"/>
      <c r="R87" s="133"/>
      <c r="S87" s="133"/>
    </row>
    <row r="88" spans="12:19" x14ac:dyDescent="0.25">
      <c r="L88" s="133"/>
      <c r="M88" s="133"/>
      <c r="N88" s="133"/>
      <c r="O88" s="133"/>
      <c r="P88" s="133"/>
      <c r="Q88" s="133"/>
      <c r="R88" s="133"/>
      <c r="S88" s="133"/>
    </row>
    <row r="89" spans="12:19" x14ac:dyDescent="0.25">
      <c r="L89" s="133"/>
      <c r="M89" s="133"/>
      <c r="N89" s="133"/>
      <c r="O89" s="133"/>
      <c r="P89" s="133"/>
      <c r="Q89" s="133"/>
      <c r="R89" s="133"/>
      <c r="S89" s="133"/>
    </row>
    <row r="90" spans="12:19" x14ac:dyDescent="0.25">
      <c r="L90" s="133"/>
      <c r="M90" s="133"/>
      <c r="N90" s="133"/>
      <c r="O90" s="133"/>
      <c r="P90" s="133"/>
      <c r="Q90" s="133"/>
      <c r="R90" s="133"/>
      <c r="S90" s="133"/>
    </row>
    <row r="91" spans="12:19" x14ac:dyDescent="0.25">
      <c r="L91" s="133"/>
      <c r="M91" s="133"/>
      <c r="N91" s="133"/>
      <c r="O91" s="133"/>
      <c r="P91" s="133"/>
      <c r="Q91" s="133"/>
      <c r="R91" s="133"/>
      <c r="S91" s="133"/>
    </row>
    <row r="92" spans="12:19" x14ac:dyDescent="0.25">
      <c r="L92" s="133"/>
      <c r="M92" s="133"/>
      <c r="N92" s="133"/>
      <c r="O92" s="133"/>
      <c r="P92" s="133"/>
      <c r="Q92" s="133"/>
      <c r="R92" s="133"/>
      <c r="S92" s="133"/>
    </row>
    <row r="93" spans="12:19" x14ac:dyDescent="0.25">
      <c r="L93" s="133"/>
      <c r="M93" s="133"/>
      <c r="N93" s="133"/>
      <c r="O93" s="133"/>
      <c r="P93" s="133"/>
      <c r="Q93" s="133"/>
      <c r="R93" s="133"/>
      <c r="S93" s="133"/>
    </row>
    <row r="94" spans="12:19" x14ac:dyDescent="0.25">
      <c r="L94" s="133"/>
      <c r="M94" s="133"/>
      <c r="N94" s="133"/>
      <c r="O94" s="133"/>
      <c r="P94" s="133"/>
      <c r="Q94" s="133"/>
      <c r="R94" s="133"/>
      <c r="S94" s="133"/>
    </row>
    <row r="95" spans="12:19" x14ac:dyDescent="0.25">
      <c r="L95" s="133"/>
      <c r="M95" s="133"/>
      <c r="N95" s="133"/>
      <c r="O95" s="133"/>
      <c r="P95" s="133"/>
      <c r="Q95" s="133"/>
      <c r="R95" s="133"/>
      <c r="S95" s="133"/>
    </row>
    <row r="96" spans="12:19" x14ac:dyDescent="0.25">
      <c r="L96" s="133"/>
      <c r="M96" s="133"/>
      <c r="N96" s="133"/>
      <c r="O96" s="133"/>
      <c r="P96" s="133"/>
      <c r="Q96" s="133"/>
      <c r="R96" s="133"/>
      <c r="S96" s="133"/>
    </row>
    <row r="97" spans="12:19" x14ac:dyDescent="0.25">
      <c r="L97" s="133"/>
      <c r="M97" s="133"/>
      <c r="N97" s="133"/>
      <c r="O97" s="133"/>
      <c r="P97" s="133"/>
      <c r="Q97" s="133"/>
      <c r="R97" s="133"/>
      <c r="S97" s="133"/>
    </row>
    <row r="98" spans="12:19" x14ac:dyDescent="0.25">
      <c r="L98" s="133"/>
      <c r="M98" s="133"/>
      <c r="N98" s="133"/>
      <c r="O98" s="133"/>
      <c r="P98" s="133"/>
      <c r="Q98" s="133"/>
      <c r="R98" s="133"/>
      <c r="S98" s="133"/>
    </row>
    <row r="99" spans="12:19" x14ac:dyDescent="0.25">
      <c r="L99" s="133"/>
      <c r="M99" s="133"/>
      <c r="N99" s="133"/>
      <c r="O99" s="133"/>
      <c r="P99" s="133"/>
      <c r="Q99" s="133"/>
      <c r="R99" s="133"/>
      <c r="S99" s="133"/>
    </row>
    <row r="100" spans="12:19" x14ac:dyDescent="0.25">
      <c r="L100" s="133"/>
      <c r="M100" s="133"/>
      <c r="N100" s="133"/>
      <c r="O100" s="133"/>
      <c r="P100" s="133"/>
      <c r="Q100" s="133"/>
      <c r="R100" s="133"/>
      <c r="S100" s="133"/>
    </row>
    <row r="101" spans="12:19" x14ac:dyDescent="0.25">
      <c r="L101" s="133"/>
      <c r="M101" s="133"/>
      <c r="N101" s="133"/>
      <c r="O101" s="133"/>
      <c r="P101" s="133"/>
      <c r="Q101" s="133"/>
      <c r="R101" s="133"/>
      <c r="S101" s="133"/>
    </row>
    <row r="102" spans="12:19" x14ac:dyDescent="0.25">
      <c r="L102" s="133"/>
      <c r="M102" s="133"/>
      <c r="N102" s="133"/>
      <c r="O102" s="133"/>
      <c r="P102" s="133"/>
      <c r="Q102" s="133"/>
      <c r="R102" s="133"/>
      <c r="S102" s="133"/>
    </row>
    <row r="103" spans="12:19" x14ac:dyDescent="0.25">
      <c r="L103" s="133"/>
      <c r="M103" s="133"/>
      <c r="N103" s="133"/>
      <c r="O103" s="133"/>
      <c r="P103" s="133"/>
      <c r="Q103" s="133"/>
      <c r="R103" s="133"/>
      <c r="S103" s="133"/>
    </row>
    <row r="104" spans="12:19" x14ac:dyDescent="0.25">
      <c r="L104" s="133"/>
      <c r="M104" s="133"/>
      <c r="N104" s="133"/>
      <c r="O104" s="133"/>
      <c r="P104" s="133"/>
      <c r="Q104" s="133"/>
      <c r="R104" s="133"/>
      <c r="S104" s="133"/>
    </row>
    <row r="105" spans="12:19" x14ac:dyDescent="0.25">
      <c r="L105" s="133"/>
      <c r="M105" s="133"/>
      <c r="N105" s="133"/>
      <c r="O105" s="133"/>
      <c r="P105" s="133"/>
      <c r="Q105" s="133"/>
      <c r="R105" s="133"/>
      <c r="S105" s="133"/>
    </row>
    <row r="106" spans="12:19" x14ac:dyDescent="0.25">
      <c r="L106" s="133"/>
      <c r="M106" s="133"/>
      <c r="N106" s="133"/>
      <c r="O106" s="133"/>
      <c r="P106" s="133"/>
      <c r="Q106" s="133"/>
      <c r="R106" s="133"/>
      <c r="S106" s="133"/>
    </row>
    <row r="107" spans="12:19" x14ac:dyDescent="0.25">
      <c r="L107" s="133"/>
      <c r="M107" s="133"/>
      <c r="N107" s="133"/>
      <c r="O107" s="133"/>
      <c r="P107" s="133"/>
      <c r="Q107" s="133"/>
      <c r="R107" s="133"/>
      <c r="S107" s="133"/>
    </row>
    <row r="108" spans="12:19" x14ac:dyDescent="0.25">
      <c r="L108" s="133"/>
      <c r="M108" s="133"/>
      <c r="N108" s="133"/>
      <c r="O108" s="133"/>
      <c r="P108" s="133"/>
      <c r="Q108" s="133"/>
      <c r="R108" s="133"/>
      <c r="S108" s="133"/>
    </row>
    <row r="109" spans="12:19" x14ac:dyDescent="0.25">
      <c r="L109" s="133"/>
      <c r="M109" s="133"/>
      <c r="N109" s="133"/>
      <c r="O109" s="133"/>
      <c r="P109" s="133"/>
      <c r="Q109" s="133"/>
      <c r="R109" s="133"/>
      <c r="S109" s="133"/>
    </row>
    <row r="110" spans="12:19" x14ac:dyDescent="0.25">
      <c r="L110" s="133"/>
      <c r="M110" s="133"/>
      <c r="N110" s="133"/>
      <c r="O110" s="133"/>
      <c r="P110" s="133"/>
      <c r="Q110" s="133"/>
      <c r="R110" s="133"/>
      <c r="S110" s="133"/>
    </row>
    <row r="111" spans="12:19" x14ac:dyDescent="0.25">
      <c r="L111" s="133"/>
      <c r="M111" s="133"/>
      <c r="N111" s="133"/>
      <c r="O111" s="133"/>
      <c r="P111" s="133"/>
      <c r="Q111" s="133"/>
      <c r="R111" s="133"/>
      <c r="S111" s="133"/>
    </row>
    <row r="112" spans="12:19" x14ac:dyDescent="0.25">
      <c r="L112" s="133"/>
      <c r="M112" s="133"/>
      <c r="N112" s="133"/>
      <c r="O112" s="133"/>
      <c r="P112" s="133"/>
      <c r="Q112" s="133"/>
      <c r="R112" s="133"/>
      <c r="S112" s="133"/>
    </row>
    <row r="113" spans="12:19" x14ac:dyDescent="0.25">
      <c r="L113" s="133"/>
      <c r="M113" s="133"/>
      <c r="N113" s="133"/>
      <c r="O113" s="133"/>
      <c r="P113" s="133"/>
      <c r="Q113" s="133"/>
      <c r="R113" s="133"/>
      <c r="S113" s="133"/>
    </row>
    <row r="114" spans="12:19" x14ac:dyDescent="0.25">
      <c r="L114" s="133"/>
      <c r="M114" s="133"/>
      <c r="N114" s="133"/>
      <c r="O114" s="133"/>
      <c r="P114" s="133"/>
      <c r="Q114" s="133"/>
      <c r="R114" s="133"/>
      <c r="S114" s="133"/>
    </row>
    <row r="115" spans="12:19" x14ac:dyDescent="0.25">
      <c r="L115" s="133"/>
      <c r="M115" s="133"/>
      <c r="N115" s="133"/>
      <c r="O115" s="133"/>
      <c r="P115" s="133"/>
      <c r="Q115" s="133"/>
      <c r="R115" s="133"/>
      <c r="S115" s="133"/>
    </row>
    <row r="116" spans="12:19" x14ac:dyDescent="0.25">
      <c r="L116" s="133"/>
      <c r="M116" s="133"/>
      <c r="N116" s="133"/>
      <c r="O116" s="133"/>
      <c r="P116" s="133"/>
      <c r="Q116" s="133"/>
      <c r="R116" s="133"/>
      <c r="S116" s="133"/>
    </row>
    <row r="117" spans="12:19" x14ac:dyDescent="0.25">
      <c r="L117" s="133"/>
      <c r="M117" s="133"/>
      <c r="N117" s="133"/>
      <c r="O117" s="133"/>
      <c r="P117" s="133"/>
      <c r="Q117" s="133"/>
      <c r="R117" s="133"/>
      <c r="S117" s="133"/>
    </row>
    <row r="118" spans="12:19" x14ac:dyDescent="0.25">
      <c r="L118" s="133"/>
      <c r="M118" s="133"/>
      <c r="N118" s="133"/>
      <c r="O118" s="133"/>
      <c r="P118" s="133"/>
      <c r="Q118" s="133"/>
      <c r="R118" s="133"/>
      <c r="S118" s="133"/>
    </row>
    <row r="119" spans="12:19" x14ac:dyDescent="0.25">
      <c r="L119" s="133"/>
      <c r="M119" s="133"/>
      <c r="N119" s="133"/>
      <c r="O119" s="133"/>
      <c r="P119" s="133"/>
      <c r="Q119" s="133"/>
      <c r="R119" s="133"/>
      <c r="S119" s="133"/>
    </row>
    <row r="120" spans="12:19" x14ac:dyDescent="0.25">
      <c r="L120" s="133"/>
      <c r="M120" s="133"/>
      <c r="N120" s="133"/>
      <c r="O120" s="133"/>
      <c r="P120" s="133"/>
      <c r="Q120" s="133"/>
      <c r="R120" s="133"/>
      <c r="S120" s="133"/>
    </row>
    <row r="121" spans="12:19" x14ac:dyDescent="0.25">
      <c r="L121" s="133"/>
      <c r="M121" s="133"/>
      <c r="N121" s="133"/>
      <c r="O121" s="133"/>
      <c r="P121" s="133"/>
      <c r="Q121" s="133"/>
      <c r="R121" s="133"/>
      <c r="S121" s="133"/>
    </row>
    <row r="122" spans="12:19" x14ac:dyDescent="0.25">
      <c r="L122" s="133"/>
      <c r="M122" s="133"/>
      <c r="N122" s="133"/>
      <c r="O122" s="133"/>
      <c r="P122" s="133"/>
      <c r="Q122" s="133"/>
      <c r="R122" s="133"/>
      <c r="S122" s="133"/>
    </row>
    <row r="123" spans="12:19" x14ac:dyDescent="0.25">
      <c r="L123" s="133"/>
      <c r="M123" s="133"/>
      <c r="N123" s="133"/>
      <c r="O123" s="133"/>
      <c r="P123" s="133"/>
      <c r="Q123" s="133"/>
      <c r="R123" s="133"/>
      <c r="S123" s="133"/>
    </row>
    <row r="124" spans="12:19" x14ac:dyDescent="0.25">
      <c r="L124" s="133"/>
      <c r="M124" s="133"/>
      <c r="N124" s="133"/>
      <c r="O124" s="133"/>
      <c r="P124" s="133"/>
      <c r="Q124" s="133"/>
      <c r="R124" s="133"/>
      <c r="S124" s="133"/>
    </row>
    <row r="125" spans="12:19" x14ac:dyDescent="0.25">
      <c r="L125" s="133"/>
      <c r="M125" s="133"/>
      <c r="N125" s="133"/>
      <c r="O125" s="133"/>
      <c r="P125" s="133"/>
      <c r="Q125" s="133"/>
      <c r="R125" s="133"/>
      <c r="S125" s="133"/>
    </row>
    <row r="126" spans="12:19" x14ac:dyDescent="0.25">
      <c r="L126" s="133"/>
      <c r="M126" s="133"/>
      <c r="N126" s="133"/>
      <c r="O126" s="133"/>
      <c r="P126" s="133"/>
      <c r="Q126" s="133"/>
      <c r="R126" s="133"/>
      <c r="S126" s="133"/>
    </row>
    <row r="127" spans="12:19" x14ac:dyDescent="0.25">
      <c r="N127" s="133"/>
      <c r="O127" s="133"/>
      <c r="P127" s="133"/>
      <c r="Q127" s="133"/>
      <c r="R127" s="133"/>
      <c r="S127" s="133"/>
    </row>
    <row r="1048576" spans="16369:16369" x14ac:dyDescent="0.25">
      <c r="XEO1048576" s="129" t="s">
        <v>242</v>
      </c>
    </row>
  </sheetData>
  <sheetProtection sheet="1" selectLockedCells="1"/>
  <mergeCells count="14">
    <mergeCell ref="O42:R42"/>
    <mergeCell ref="O43:R43"/>
    <mergeCell ref="O44:R44"/>
    <mergeCell ref="O45:R45"/>
    <mergeCell ref="O37:R37"/>
    <mergeCell ref="O38:R38"/>
    <mergeCell ref="O39:R39"/>
    <mergeCell ref="O40:R40"/>
    <mergeCell ref="O41:R41"/>
    <mergeCell ref="O3:P3"/>
    <mergeCell ref="O4:P4"/>
    <mergeCell ref="O6:P6"/>
    <mergeCell ref="O5:P5"/>
    <mergeCell ref="O36:R36"/>
  </mergeCells>
  <phoneticPr fontId="28" type="noConversion"/>
  <pageMargins left="0.70866141732283472" right="0.70866141732283472" top="0.78740157480314965" bottom="0.78740157480314965"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W39"/>
  <sheetViews>
    <sheetView showGridLines="0" zoomScaleNormal="100" workbookViewId="0">
      <selection activeCell="T8" sqref="T8"/>
    </sheetView>
  </sheetViews>
  <sheetFormatPr baseColWidth="10" defaultRowHeight="15" x14ac:dyDescent="0.25"/>
  <cols>
    <col min="1" max="1" width="4.5703125" customWidth="1"/>
    <col min="2" max="2" width="3.5703125" customWidth="1"/>
    <col min="3" max="3" width="3.42578125" customWidth="1"/>
    <col min="4" max="4" width="36.7109375" bestFit="1" customWidth="1"/>
    <col min="5" max="5" width="18.7109375" customWidth="1"/>
    <col min="6" max="6" width="20.42578125" customWidth="1"/>
    <col min="7" max="7" width="10.140625" bestFit="1" customWidth="1"/>
    <col min="8" max="9" width="6.5703125" customWidth="1"/>
    <col min="10" max="10" width="3.140625" customWidth="1"/>
    <col min="11" max="12" width="6.5703125" customWidth="1"/>
    <col min="13" max="13" width="3.140625" customWidth="1"/>
    <col min="14" max="15" width="6.5703125" customWidth="1"/>
    <col min="16" max="16" width="3.140625" customWidth="1"/>
    <col min="17" max="19" width="11.42578125" customWidth="1"/>
    <col min="20" max="20" width="18.7109375" customWidth="1"/>
    <col min="21" max="21" width="15.28515625" style="1" customWidth="1"/>
    <col min="22" max="22" width="12.85546875" style="1" customWidth="1"/>
    <col min="23" max="23" width="18.85546875" style="1" bestFit="1" customWidth="1"/>
    <col min="24" max="24" width="11.42578125" customWidth="1"/>
  </cols>
  <sheetData>
    <row r="2" spans="2:23" x14ac:dyDescent="0.25">
      <c r="B2" s="36"/>
      <c r="C2" s="3"/>
      <c r="D2" s="3"/>
      <c r="E2" s="3"/>
      <c r="F2" s="3"/>
      <c r="G2" s="3"/>
      <c r="H2" s="3"/>
      <c r="I2" s="3"/>
      <c r="J2" s="3"/>
      <c r="K2" s="3"/>
      <c r="L2" s="3"/>
      <c r="M2" s="3"/>
      <c r="N2" s="3"/>
      <c r="O2" s="3"/>
      <c r="P2" s="4"/>
      <c r="T2" s="1"/>
      <c r="U2" s="82"/>
    </row>
    <row r="3" spans="2:23" ht="18.75" x14ac:dyDescent="0.3">
      <c r="B3" s="24" t="s">
        <v>126</v>
      </c>
      <c r="C3" s="20"/>
      <c r="D3" s="20"/>
      <c r="E3" s="83" t="str">
        <f>Setup!$E$3</f>
        <v>Heinzelmann Stromhandel und Vertriebs-GmbH &amp; Co. KG</v>
      </c>
      <c r="H3" s="197"/>
      <c r="I3" s="197"/>
      <c r="K3" s="197"/>
      <c r="L3" s="197"/>
      <c r="M3" s="197"/>
      <c r="N3" s="197"/>
      <c r="O3" s="138"/>
      <c r="P3" s="7"/>
      <c r="T3" s="37"/>
      <c r="U3" s="37"/>
      <c r="W3" s="37"/>
    </row>
    <row r="4" spans="2:23" ht="15.75" x14ac:dyDescent="0.25">
      <c r="B4" s="25"/>
      <c r="C4" s="20"/>
      <c r="D4" s="20"/>
      <c r="E4" s="20"/>
      <c r="H4" s="197"/>
      <c r="I4" s="197"/>
      <c r="K4" s="197"/>
      <c r="L4" s="197"/>
      <c r="M4" s="197"/>
      <c r="N4" s="197"/>
      <c r="O4" s="138"/>
      <c r="P4" s="7"/>
      <c r="T4" s="37"/>
      <c r="U4" s="83"/>
      <c r="W4" s="37"/>
    </row>
    <row r="5" spans="2:23" ht="15.75" x14ac:dyDescent="0.25">
      <c r="B5" s="25"/>
      <c r="C5" s="20"/>
      <c r="D5" s="20"/>
      <c r="E5" s="20"/>
      <c r="H5" s="138"/>
      <c r="I5" s="138"/>
      <c r="K5" s="138"/>
      <c r="L5" s="138"/>
      <c r="M5" s="138"/>
      <c r="N5" s="138"/>
      <c r="O5" s="138"/>
      <c r="P5" s="7"/>
      <c r="T5" s="37"/>
      <c r="U5" s="83"/>
      <c r="W5" s="37"/>
    </row>
    <row r="6" spans="2:23" ht="15.75" x14ac:dyDescent="0.25">
      <c r="B6" s="25"/>
      <c r="C6" s="20"/>
      <c r="D6" s="20"/>
      <c r="E6" s="20"/>
      <c r="H6" s="138"/>
      <c r="I6" s="138"/>
      <c r="K6" s="138"/>
      <c r="L6" s="138"/>
      <c r="M6" s="138"/>
      <c r="N6" s="138"/>
      <c r="O6" s="138"/>
      <c r="P6" s="7"/>
      <c r="T6" s="37"/>
      <c r="U6" s="83"/>
      <c r="W6" s="37"/>
    </row>
    <row r="7" spans="2:23" ht="15.75" x14ac:dyDescent="0.25">
      <c r="B7" s="27" t="s">
        <v>149</v>
      </c>
      <c r="H7" s="139"/>
      <c r="I7" t="s">
        <v>62</v>
      </c>
      <c r="K7" s="215">
        <f>Setup!G5</f>
        <v>46023</v>
      </c>
      <c r="L7" s="216"/>
      <c r="P7" s="7"/>
      <c r="T7" s="84"/>
      <c r="W7" s="84"/>
    </row>
    <row r="8" spans="2:23" x14ac:dyDescent="0.25">
      <c r="B8" s="5" t="s">
        <v>1</v>
      </c>
      <c r="P8" s="7"/>
    </row>
    <row r="9" spans="2:23" x14ac:dyDescent="0.25">
      <c r="B9" s="5"/>
      <c r="G9" s="6"/>
      <c r="P9" s="7"/>
    </row>
    <row r="10" spans="2:23" ht="15.75" x14ac:dyDescent="0.25">
      <c r="B10" s="28" t="s">
        <v>142</v>
      </c>
      <c r="C10" s="17"/>
      <c r="D10" s="14"/>
      <c r="E10" s="14"/>
      <c r="F10" s="14"/>
      <c r="G10" s="14"/>
      <c r="H10" s="14"/>
      <c r="I10" s="14"/>
      <c r="J10" s="14"/>
      <c r="K10" s="14"/>
      <c r="L10" s="14"/>
      <c r="M10" s="14"/>
      <c r="N10" s="14"/>
      <c r="O10" s="14"/>
      <c r="P10" s="15"/>
    </row>
    <row r="11" spans="2:23" x14ac:dyDescent="0.25">
      <c r="B11" s="5"/>
      <c r="K11" s="41"/>
      <c r="N11" s="41"/>
      <c r="P11" s="7"/>
    </row>
    <row r="12" spans="2:23" ht="15.75" x14ac:dyDescent="0.25">
      <c r="B12" s="27" t="s">
        <v>134</v>
      </c>
      <c r="H12" s="206">
        <f>Setup!G7</f>
        <v>2026</v>
      </c>
      <c r="I12" s="207"/>
      <c r="J12" s="7"/>
      <c r="K12" s="206">
        <f>Setup!$G$7+1</f>
        <v>2027</v>
      </c>
      <c r="L12" s="207"/>
      <c r="M12" s="7"/>
      <c r="N12" s="206">
        <f>Setup!$G$7+2</f>
        <v>2028</v>
      </c>
      <c r="O12" s="207"/>
      <c r="P12" s="7"/>
    </row>
    <row r="13" spans="2:23" x14ac:dyDescent="0.25">
      <c r="B13" s="5"/>
      <c r="H13" s="140" t="s">
        <v>5</v>
      </c>
      <c r="I13" s="140" t="s">
        <v>6</v>
      </c>
      <c r="K13" s="140" t="s">
        <v>5</v>
      </c>
      <c r="L13" s="140" t="s">
        <v>6</v>
      </c>
      <c r="N13" s="140" t="s">
        <v>5</v>
      </c>
      <c r="O13" s="140" t="s">
        <v>6</v>
      </c>
      <c r="P13" s="7"/>
      <c r="U13" s="82"/>
      <c r="V13" s="82"/>
    </row>
    <row r="14" spans="2:23" x14ac:dyDescent="0.25">
      <c r="B14" s="5"/>
      <c r="C14" s="8" t="s">
        <v>0</v>
      </c>
      <c r="H14" s="208" t="s">
        <v>125</v>
      </c>
      <c r="I14" s="208"/>
      <c r="K14" s="208" t="s">
        <v>125</v>
      </c>
      <c r="L14" s="208"/>
      <c r="N14" s="208" t="s">
        <v>125</v>
      </c>
      <c r="O14" s="208"/>
      <c r="P14" s="7"/>
      <c r="Q14" s="19"/>
      <c r="U14" s="82"/>
      <c r="V14" s="82"/>
    </row>
    <row r="15" spans="2:23" x14ac:dyDescent="0.25">
      <c r="B15" s="5"/>
      <c r="D15" s="141" t="s">
        <v>223</v>
      </c>
      <c r="E15" s="142"/>
      <c r="F15" s="22"/>
      <c r="G15" s="2" t="str">
        <f>Setup!B17</f>
        <v>4-02-0-011</v>
      </c>
      <c r="H15" s="18">
        <f>ROUND((I15/(Setup!$G$9)),(Setup!$G$11))</f>
        <v>21.01</v>
      </c>
      <c r="I15" s="26">
        <f>Setup!J17</f>
        <v>25</v>
      </c>
      <c r="J15" s="7"/>
      <c r="K15" s="42">
        <f>H15</f>
        <v>21.01</v>
      </c>
      <c r="L15" s="26">
        <f>I15</f>
        <v>25</v>
      </c>
      <c r="M15" s="7"/>
      <c r="N15" s="42">
        <f>K15</f>
        <v>21.01</v>
      </c>
      <c r="O15" s="26">
        <f>L15</f>
        <v>25</v>
      </c>
      <c r="P15" s="7"/>
      <c r="U15" s="37"/>
    </row>
    <row r="16" spans="2:23" x14ac:dyDescent="0.25">
      <c r="B16" s="5"/>
      <c r="F16" s="22"/>
      <c r="I16" s="8"/>
      <c r="L16" s="8"/>
      <c r="O16" s="8"/>
      <c r="P16" s="7"/>
    </row>
    <row r="17" spans="2:22" ht="15.75" x14ac:dyDescent="0.25">
      <c r="B17" s="27" t="s">
        <v>133</v>
      </c>
      <c r="F17" s="22"/>
      <c r="H17" s="204">
        <f>H12</f>
        <v>2026</v>
      </c>
      <c r="I17" s="205"/>
      <c r="J17" s="7"/>
      <c r="K17" s="206">
        <f>K12</f>
        <v>2027</v>
      </c>
      <c r="L17" s="207"/>
      <c r="M17" s="7"/>
      <c r="N17" s="206">
        <f>N12</f>
        <v>2028</v>
      </c>
      <c r="O17" s="207"/>
      <c r="P17" s="7"/>
    </row>
    <row r="18" spans="2:22" x14ac:dyDescent="0.25">
      <c r="B18" s="5"/>
      <c r="H18" s="140" t="s">
        <v>5</v>
      </c>
      <c r="I18" s="140" t="s">
        <v>6</v>
      </c>
      <c r="K18" s="140" t="s">
        <v>5</v>
      </c>
      <c r="L18" s="140" t="s">
        <v>6</v>
      </c>
      <c r="N18" s="140" t="s">
        <v>5</v>
      </c>
      <c r="O18" s="140" t="s">
        <v>6</v>
      </c>
      <c r="P18" s="7"/>
    </row>
    <row r="19" spans="2:22" x14ac:dyDescent="0.25">
      <c r="B19" s="5"/>
      <c r="C19" s="8" t="s">
        <v>0</v>
      </c>
      <c r="H19" s="208" t="s">
        <v>125</v>
      </c>
      <c r="I19" s="208"/>
      <c r="K19" s="208" t="s">
        <v>125</v>
      </c>
      <c r="L19" s="208"/>
      <c r="N19" s="208" t="s">
        <v>125</v>
      </c>
      <c r="O19" s="208"/>
      <c r="P19" s="7"/>
      <c r="U19" s="100"/>
    </row>
    <row r="20" spans="2:22" x14ac:dyDescent="0.25">
      <c r="B20" s="5"/>
      <c r="D20" s="198" t="s">
        <v>63</v>
      </c>
      <c r="E20" s="209" t="s">
        <v>15</v>
      </c>
      <c r="F20" s="22" t="s">
        <v>2</v>
      </c>
      <c r="G20" s="2" t="str">
        <f>Setup!B18</f>
        <v>4-02-0-001</v>
      </c>
      <c r="H20" s="42">
        <f>ROUND((I20/(Setup!$G$9)),(Setup!$G$11))</f>
        <v>494.77</v>
      </c>
      <c r="I20" s="26">
        <f>Setup!J18</f>
        <v>588.78</v>
      </c>
      <c r="J20" s="7"/>
      <c r="K20" s="42">
        <f>H20</f>
        <v>494.77</v>
      </c>
      <c r="L20" s="26">
        <f>I20</f>
        <v>588.78</v>
      </c>
      <c r="M20" s="7"/>
      <c r="N20" s="42">
        <f>K20</f>
        <v>494.77</v>
      </c>
      <c r="O20" s="26">
        <f>L20</f>
        <v>588.78</v>
      </c>
      <c r="P20" s="7"/>
      <c r="U20" s="37"/>
      <c r="V20" s="37"/>
    </row>
    <row r="21" spans="2:22" x14ac:dyDescent="0.25">
      <c r="B21" s="5"/>
      <c r="D21" s="199"/>
      <c r="E21" s="210"/>
      <c r="F21" s="22" t="s">
        <v>3</v>
      </c>
      <c r="G21" s="2" t="str">
        <f>Setup!B19</f>
        <v>4-02-0-002</v>
      </c>
      <c r="H21" s="18">
        <f>ROUND((I21/(Setup!$G$9)),(Setup!$G$11))</f>
        <v>117.65</v>
      </c>
      <c r="I21" s="26">
        <f>Setup!J19</f>
        <v>140</v>
      </c>
      <c r="J21" s="7"/>
      <c r="K21" s="42">
        <f t="shared" ref="K21:K30" si="0">H21</f>
        <v>117.65</v>
      </c>
      <c r="L21" s="26">
        <f t="shared" ref="L21:L25" si="1">I21</f>
        <v>140</v>
      </c>
      <c r="M21" s="7"/>
      <c r="N21" s="42">
        <f t="shared" ref="N21:N25" si="2">K21</f>
        <v>117.65</v>
      </c>
      <c r="O21" s="26">
        <f t="shared" ref="O21:O25" si="3">L21</f>
        <v>140</v>
      </c>
      <c r="P21" s="7"/>
      <c r="U21" s="37"/>
      <c r="V21" s="37"/>
    </row>
    <row r="22" spans="2:22" x14ac:dyDescent="0.25">
      <c r="B22" s="5"/>
      <c r="D22" s="199"/>
      <c r="E22" s="210"/>
      <c r="F22" s="22" t="s">
        <v>4</v>
      </c>
      <c r="G22" s="2" t="str">
        <f>Setup!B20</f>
        <v>4-02-0-003</v>
      </c>
      <c r="H22" s="18">
        <f>ROUND((I22/(Setup!$G$9)),(Setup!$G$11))</f>
        <v>92.44</v>
      </c>
      <c r="I22" s="26">
        <f>Setup!J20</f>
        <v>110</v>
      </c>
      <c r="J22" s="7"/>
      <c r="K22" s="42">
        <f t="shared" si="0"/>
        <v>92.44</v>
      </c>
      <c r="L22" s="26">
        <f t="shared" si="1"/>
        <v>110</v>
      </c>
      <c r="M22" s="7"/>
      <c r="N22" s="42">
        <f t="shared" si="2"/>
        <v>92.44</v>
      </c>
      <c r="O22" s="26">
        <f t="shared" si="3"/>
        <v>110</v>
      </c>
      <c r="P22" s="7"/>
      <c r="T22" s="1"/>
      <c r="U22" s="37"/>
      <c r="V22" s="37"/>
    </row>
    <row r="23" spans="2:22" x14ac:dyDescent="0.25">
      <c r="B23" s="5"/>
      <c r="D23" s="199"/>
      <c r="E23" s="210"/>
      <c r="F23" s="22" t="s">
        <v>7</v>
      </c>
      <c r="G23" s="2" t="str">
        <f>Setup!B21</f>
        <v>4-02-0-004</v>
      </c>
      <c r="H23" s="18">
        <f>ROUND((I23/(Setup!$G$9)),(Setup!$G$11))</f>
        <v>42.02</v>
      </c>
      <c r="I23" s="26">
        <f>Setup!J21</f>
        <v>50</v>
      </c>
      <c r="J23" s="7"/>
      <c r="K23" s="42">
        <f t="shared" si="0"/>
        <v>42.02</v>
      </c>
      <c r="L23" s="26">
        <f t="shared" si="1"/>
        <v>50</v>
      </c>
      <c r="M23" s="7"/>
      <c r="N23" s="42">
        <f t="shared" si="2"/>
        <v>42.02</v>
      </c>
      <c r="O23" s="26">
        <f t="shared" si="3"/>
        <v>50</v>
      </c>
      <c r="P23" s="7"/>
      <c r="T23" s="1"/>
      <c r="U23" s="37"/>
      <c r="V23" s="37"/>
    </row>
    <row r="24" spans="2:22" x14ac:dyDescent="0.25">
      <c r="B24" s="5"/>
      <c r="D24" s="199"/>
      <c r="E24" s="211"/>
      <c r="F24" s="22" t="s">
        <v>8</v>
      </c>
      <c r="G24" s="2" t="str">
        <f>Setup!B22</f>
        <v>4-02-0-006</v>
      </c>
      <c r="H24" s="18">
        <f>ROUND((I24/(Setup!$G$9)),(Setup!$G$11))</f>
        <v>33.61</v>
      </c>
      <c r="I24" s="26">
        <f>Setup!J22</f>
        <v>40</v>
      </c>
      <c r="J24" s="7"/>
      <c r="K24" s="42">
        <f t="shared" si="0"/>
        <v>33.61</v>
      </c>
      <c r="L24" s="26">
        <f t="shared" si="1"/>
        <v>40</v>
      </c>
      <c r="M24" s="7"/>
      <c r="N24" s="42">
        <f t="shared" si="2"/>
        <v>33.61</v>
      </c>
      <c r="O24" s="26">
        <f t="shared" si="3"/>
        <v>40</v>
      </c>
      <c r="P24" s="7"/>
      <c r="T24" s="1"/>
      <c r="U24" s="37"/>
      <c r="V24" s="37"/>
    </row>
    <row r="25" spans="2:22" x14ac:dyDescent="0.25">
      <c r="B25" s="5"/>
      <c r="D25" s="200"/>
      <c r="E25" s="144"/>
      <c r="F25" s="144" t="s">
        <v>57</v>
      </c>
      <c r="G25" s="2" t="str">
        <f>Setup!B23</f>
        <v>4-02-0-005</v>
      </c>
      <c r="H25" s="18">
        <f>ROUND((I25/(Setup!$G$9)),(Setup!$G$11))</f>
        <v>42.02</v>
      </c>
      <c r="I25" s="26">
        <f>Setup!J23</f>
        <v>50</v>
      </c>
      <c r="J25" s="7"/>
      <c r="K25" s="42">
        <f t="shared" si="0"/>
        <v>42.02</v>
      </c>
      <c r="L25" s="26">
        <f t="shared" si="1"/>
        <v>50</v>
      </c>
      <c r="M25" s="7"/>
      <c r="N25" s="42">
        <f t="shared" si="2"/>
        <v>42.02</v>
      </c>
      <c r="O25" s="26">
        <f t="shared" si="3"/>
        <v>50</v>
      </c>
      <c r="P25" s="7"/>
      <c r="T25" s="1"/>
      <c r="U25" s="37"/>
      <c r="V25" s="37"/>
    </row>
    <row r="26" spans="2:22" ht="6" customHeight="1" x14ac:dyDescent="0.25">
      <c r="B26" s="5"/>
      <c r="H26" s="9"/>
      <c r="I26" s="143"/>
      <c r="K26" s="9"/>
      <c r="L26" s="143"/>
      <c r="N26" s="9"/>
      <c r="O26" s="143"/>
      <c r="P26" s="7"/>
    </row>
    <row r="27" spans="2:22" x14ac:dyDescent="0.25">
      <c r="B27" s="5"/>
      <c r="D27" s="201" t="s">
        <v>64</v>
      </c>
      <c r="E27" s="212" t="s">
        <v>9</v>
      </c>
      <c r="F27" s="144" t="s">
        <v>10</v>
      </c>
      <c r="G27" s="2" t="str">
        <f>Setup!B24</f>
        <v>4-02-0-010</v>
      </c>
      <c r="H27" s="42">
        <f>ROUND((I27/(Setup!$G$9)),(Setup!$G$11))</f>
        <v>494.77</v>
      </c>
      <c r="I27" s="26">
        <f>Setup!J24</f>
        <v>588.78</v>
      </c>
      <c r="J27" s="7"/>
      <c r="K27" s="42">
        <f t="shared" si="0"/>
        <v>494.77</v>
      </c>
      <c r="L27" s="26">
        <f t="shared" ref="L27:L30" si="4">I27</f>
        <v>588.78</v>
      </c>
      <c r="M27" s="7"/>
      <c r="N27" s="42">
        <f t="shared" ref="N27:N30" si="5">K27</f>
        <v>494.77</v>
      </c>
      <c r="O27" s="26">
        <f t="shared" ref="O27:O30" si="6">L27</f>
        <v>588.78</v>
      </c>
      <c r="P27" s="7"/>
      <c r="U27" s="37"/>
      <c r="V27" s="37"/>
    </row>
    <row r="28" spans="2:22" x14ac:dyDescent="0.25">
      <c r="B28" s="5"/>
      <c r="D28" s="202"/>
      <c r="E28" s="213"/>
      <c r="F28" s="144" t="s">
        <v>222</v>
      </c>
      <c r="G28" s="2" t="str">
        <f>Setup!B25</f>
        <v>4-02-0-009</v>
      </c>
      <c r="H28" s="18">
        <f>ROUND((I28/(Setup!$G$9)),(Setup!$G$11))</f>
        <v>117.65</v>
      </c>
      <c r="I28" s="26">
        <f>Setup!J25</f>
        <v>140</v>
      </c>
      <c r="J28" s="7"/>
      <c r="K28" s="42">
        <f t="shared" si="0"/>
        <v>117.65</v>
      </c>
      <c r="L28" s="26">
        <f t="shared" si="4"/>
        <v>140</v>
      </c>
      <c r="M28" s="7"/>
      <c r="N28" s="42">
        <f t="shared" si="5"/>
        <v>117.65</v>
      </c>
      <c r="O28" s="26">
        <f t="shared" si="6"/>
        <v>140</v>
      </c>
      <c r="P28" s="7"/>
      <c r="T28" s="1"/>
      <c r="U28" s="37"/>
      <c r="V28" s="37"/>
    </row>
    <row r="29" spans="2:22" x14ac:dyDescent="0.25">
      <c r="B29" s="5"/>
      <c r="D29" s="202"/>
      <c r="E29" s="213"/>
      <c r="F29" s="144" t="s">
        <v>221</v>
      </c>
      <c r="G29" s="2" t="str">
        <f>Setup!B26</f>
        <v>4-02-0-008</v>
      </c>
      <c r="H29" s="18">
        <f>ROUND((I29/(Setup!$G$9)),(Setup!$G$11))</f>
        <v>92.44</v>
      </c>
      <c r="I29" s="26">
        <f>Setup!J26</f>
        <v>110</v>
      </c>
      <c r="J29" s="7"/>
      <c r="K29" s="42">
        <f t="shared" si="0"/>
        <v>92.44</v>
      </c>
      <c r="L29" s="26">
        <f t="shared" si="4"/>
        <v>110</v>
      </c>
      <c r="M29" s="7"/>
      <c r="N29" s="42">
        <f t="shared" si="5"/>
        <v>92.44</v>
      </c>
      <c r="O29" s="26">
        <f t="shared" si="6"/>
        <v>110</v>
      </c>
      <c r="P29" s="7"/>
      <c r="T29" s="1"/>
      <c r="U29" s="37"/>
      <c r="V29" s="37"/>
    </row>
    <row r="30" spans="2:22" x14ac:dyDescent="0.25">
      <c r="B30" s="5"/>
      <c r="D30" s="203"/>
      <c r="E30" s="214"/>
      <c r="F30" s="144" t="str">
        <f>Setup!E27</f>
        <v>&gt; 7 - 15 kW</v>
      </c>
      <c r="G30" s="2" t="str">
        <f>Setup!B27</f>
        <v>4-02-0-007</v>
      </c>
      <c r="H30" s="18">
        <f>ROUND((I30/(Setup!$G$9)),(Setup!$G$11))</f>
        <v>42.02</v>
      </c>
      <c r="I30" s="26">
        <f>Setup!J27</f>
        <v>50</v>
      </c>
      <c r="J30" s="7"/>
      <c r="K30" s="42">
        <f t="shared" si="0"/>
        <v>42.02</v>
      </c>
      <c r="L30" s="26">
        <f t="shared" si="4"/>
        <v>50</v>
      </c>
      <c r="M30" s="7"/>
      <c r="N30" s="42">
        <f t="shared" si="5"/>
        <v>42.02</v>
      </c>
      <c r="O30" s="26">
        <f t="shared" si="6"/>
        <v>50</v>
      </c>
      <c r="P30" s="7"/>
      <c r="T30" s="1"/>
      <c r="U30" s="37"/>
      <c r="V30" s="37"/>
    </row>
    <row r="31" spans="2:22" x14ac:dyDescent="0.25">
      <c r="B31" s="5"/>
      <c r="D31" s="1"/>
      <c r="E31" s="1"/>
      <c r="F31" s="22"/>
      <c r="H31" s="9"/>
      <c r="I31" s="143"/>
      <c r="K31" s="40"/>
      <c r="L31" s="143"/>
      <c r="N31" s="40"/>
      <c r="O31" s="143"/>
      <c r="P31" s="7"/>
    </row>
    <row r="32" spans="2:22" x14ac:dyDescent="0.25">
      <c r="B32" s="5"/>
      <c r="C32" s="8" t="s">
        <v>129</v>
      </c>
      <c r="H32" s="208"/>
      <c r="I32" s="208"/>
      <c r="K32" s="208"/>
      <c r="L32" s="208"/>
      <c r="N32" s="208"/>
      <c r="O32" s="208"/>
      <c r="P32" s="7"/>
    </row>
    <row r="33" spans="2:23" x14ac:dyDescent="0.25">
      <c r="B33" s="5"/>
      <c r="D33" s="131" t="s">
        <v>63</v>
      </c>
      <c r="E33" s="132" t="s">
        <v>15</v>
      </c>
      <c r="F33" s="22" t="s">
        <v>325</v>
      </c>
      <c r="G33" s="2" t="str">
        <f>Setup!B28</f>
        <v>4-02-0-024</v>
      </c>
      <c r="H33" s="18">
        <f>ROUND((I33/(Setup!$G$9)),(Setup!$G$11))</f>
        <v>25.21</v>
      </c>
      <c r="I33" s="26">
        <f>Setup!J28</f>
        <v>30</v>
      </c>
      <c r="J33" s="7"/>
      <c r="K33" s="42">
        <f t="shared" ref="K33:K34" si="7">H33</f>
        <v>25.21</v>
      </c>
      <c r="L33" s="26">
        <f t="shared" ref="L33:L34" si="8">I33</f>
        <v>30</v>
      </c>
      <c r="M33" s="7"/>
      <c r="N33" s="42">
        <f t="shared" ref="N33:N34" si="9">K33</f>
        <v>25.21</v>
      </c>
      <c r="O33" s="26">
        <f t="shared" ref="O33:O34" si="10">L33</f>
        <v>30</v>
      </c>
      <c r="P33" s="7"/>
      <c r="U33" s="37"/>
      <c r="V33" s="37"/>
    </row>
    <row r="34" spans="2:23" s="1" customFormat="1" x14ac:dyDescent="0.25">
      <c r="B34" s="5"/>
      <c r="D34" s="38" t="s">
        <v>64</v>
      </c>
      <c r="E34" s="39" t="s">
        <v>9</v>
      </c>
      <c r="F34" s="145" t="str">
        <f>Setup!E29</f>
        <v>0 - 7 kW</v>
      </c>
      <c r="G34" s="2" t="str">
        <f>Setup!B29</f>
        <v>4-02-0-014</v>
      </c>
      <c r="H34" s="18">
        <f>ROUND((I34/(Setup!$G$9)),(Setup!$G$11))</f>
        <v>25.21</v>
      </c>
      <c r="I34" s="26">
        <f>Setup!J29</f>
        <v>30</v>
      </c>
      <c r="J34" s="7"/>
      <c r="K34" s="42">
        <f t="shared" si="7"/>
        <v>25.21</v>
      </c>
      <c r="L34" s="26">
        <f t="shared" si="8"/>
        <v>30</v>
      </c>
      <c r="M34" s="7"/>
      <c r="N34" s="42">
        <f t="shared" si="9"/>
        <v>25.21</v>
      </c>
      <c r="O34" s="26">
        <f t="shared" si="10"/>
        <v>30</v>
      </c>
      <c r="P34" s="7"/>
      <c r="U34" s="37"/>
      <c r="V34" s="37"/>
    </row>
    <row r="35" spans="2:23" x14ac:dyDescent="0.25">
      <c r="B35" s="5"/>
      <c r="P35" s="7"/>
      <c r="S35" s="1"/>
    </row>
    <row r="36" spans="2:23" s="2" customFormat="1" x14ac:dyDescent="0.25">
      <c r="B36" s="11"/>
      <c r="C36" s="12"/>
      <c r="D36" s="137" t="s">
        <v>278</v>
      </c>
      <c r="E36" s="153"/>
      <c r="F36" s="137" t="s">
        <v>279</v>
      </c>
      <c r="G36" s="12" t="str">
        <f>Setup!B30</f>
        <v>4-02-0-022</v>
      </c>
      <c r="H36" s="146">
        <f>ROUND((I36/(Setup!$G$9)),(Setup!$G$11))</f>
        <v>42.02</v>
      </c>
      <c r="I36" s="147">
        <f>Setup!J30</f>
        <v>50</v>
      </c>
      <c r="J36" s="12"/>
      <c r="K36" s="42">
        <f t="shared" ref="K36" si="11">H36</f>
        <v>42.02</v>
      </c>
      <c r="L36" s="26">
        <f>I36</f>
        <v>50</v>
      </c>
      <c r="M36" s="148"/>
      <c r="N36" s="42">
        <f t="shared" ref="N36" si="12">K36</f>
        <v>42.02</v>
      </c>
      <c r="O36" s="26">
        <f>L36</f>
        <v>50</v>
      </c>
      <c r="P36" s="13"/>
      <c r="U36" s="1"/>
      <c r="V36" s="1"/>
      <c r="W36" s="1"/>
    </row>
    <row r="38" spans="2:23" x14ac:dyDescent="0.25">
      <c r="B38" s="1" t="s">
        <v>124</v>
      </c>
    </row>
    <row r="39" spans="2:23" x14ac:dyDescent="0.25">
      <c r="B39" t="s">
        <v>130</v>
      </c>
    </row>
  </sheetData>
  <sheetProtection sheet="1" objects="1" scenarios="1"/>
  <mergeCells count="23">
    <mergeCell ref="K32:L32"/>
    <mergeCell ref="N12:O12"/>
    <mergeCell ref="N14:O14"/>
    <mergeCell ref="N17:O17"/>
    <mergeCell ref="N32:O32"/>
    <mergeCell ref="N19:O19"/>
    <mergeCell ref="K12:L12"/>
    <mergeCell ref="K14:L14"/>
    <mergeCell ref="H32:I32"/>
    <mergeCell ref="E20:E24"/>
    <mergeCell ref="E27:E30"/>
    <mergeCell ref="H3:I4"/>
    <mergeCell ref="H14:I14"/>
    <mergeCell ref="H19:I19"/>
    <mergeCell ref="M3:N4"/>
    <mergeCell ref="D20:D25"/>
    <mergeCell ref="D27:D30"/>
    <mergeCell ref="H17:I17"/>
    <mergeCell ref="H12:I12"/>
    <mergeCell ref="K17:L17"/>
    <mergeCell ref="K19:L19"/>
    <mergeCell ref="K3:L4"/>
    <mergeCell ref="K7:L7"/>
  </mergeCells>
  <printOptions horizontalCentered="1"/>
  <pageMargins left="0.39370078740157483" right="0.39370078740157483" top="0.78740157480314965" bottom="0.78740157480314965" header="0.31496062992125984" footer="0.31496062992125984"/>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00A9-ACA2-4C3F-9A71-82649F2A1F02}">
  <sheetPr>
    <pageSetUpPr fitToPage="1"/>
  </sheetPr>
  <dimension ref="B2:W39"/>
  <sheetViews>
    <sheetView showGridLines="0" zoomScaleNormal="100" workbookViewId="0">
      <selection activeCell="T9" sqref="T9"/>
    </sheetView>
  </sheetViews>
  <sheetFormatPr baseColWidth="10" defaultRowHeight="15" x14ac:dyDescent="0.25"/>
  <cols>
    <col min="1" max="1" width="4.5703125" customWidth="1"/>
    <col min="2" max="2" width="3.5703125" customWidth="1"/>
    <col min="3" max="3" width="3.42578125" customWidth="1"/>
    <col min="4" max="4" width="36.7109375" customWidth="1"/>
    <col min="5" max="5" width="18.7109375" customWidth="1"/>
    <col min="6" max="6" width="20.42578125" customWidth="1"/>
    <col min="7" max="7" width="10.140625" bestFit="1" customWidth="1"/>
    <col min="8" max="9" width="6.5703125" customWidth="1"/>
    <col min="10" max="10" width="3.140625" customWidth="1"/>
    <col min="11" max="12" width="6.5703125" customWidth="1"/>
    <col min="13" max="13" width="3.140625" customWidth="1"/>
    <col min="14" max="15" width="6.5703125" customWidth="1"/>
    <col min="16" max="16" width="3.140625" customWidth="1"/>
    <col min="17" max="19" width="11.42578125" customWidth="1"/>
    <col min="20" max="20" width="18.7109375" customWidth="1"/>
    <col min="21" max="21" width="15.28515625" style="1" customWidth="1"/>
    <col min="22" max="22" width="12.85546875" style="1" customWidth="1"/>
    <col min="23" max="23" width="18.85546875" style="1" bestFit="1" customWidth="1"/>
    <col min="24" max="24" width="11.42578125" customWidth="1"/>
  </cols>
  <sheetData>
    <row r="2" spans="2:23" x14ac:dyDescent="0.25">
      <c r="B2" s="36"/>
      <c r="C2" s="3"/>
      <c r="D2" s="3"/>
      <c r="E2" s="3"/>
      <c r="F2" s="3"/>
      <c r="G2" s="3"/>
      <c r="H2" s="3"/>
      <c r="I2" s="3"/>
      <c r="J2" s="3"/>
      <c r="K2" s="3"/>
      <c r="L2" s="3"/>
      <c r="M2" s="3"/>
      <c r="N2" s="3"/>
      <c r="O2" s="3"/>
      <c r="P2" s="4"/>
      <c r="T2" s="1"/>
      <c r="U2" s="82"/>
    </row>
    <row r="3" spans="2:23" ht="18.75" x14ac:dyDescent="0.3">
      <c r="B3" s="24" t="s">
        <v>126</v>
      </c>
      <c r="C3" s="20"/>
      <c r="D3" s="20"/>
      <c r="E3" s="83" t="str">
        <f>Setup!$E$3</f>
        <v>Heinzelmann Stromhandel und Vertriebs-GmbH &amp; Co. KG</v>
      </c>
      <c r="H3" s="197"/>
      <c r="I3" s="197"/>
      <c r="K3" s="197"/>
      <c r="L3" s="197"/>
      <c r="M3" s="197"/>
      <c r="N3" s="197"/>
      <c r="O3" s="138"/>
      <c r="P3" s="7"/>
      <c r="T3" s="37"/>
      <c r="U3" s="37"/>
      <c r="W3" s="37"/>
    </row>
    <row r="4" spans="2:23" ht="15.75" x14ac:dyDescent="0.25">
      <c r="B4" s="25"/>
      <c r="C4" s="20"/>
      <c r="D4" s="20"/>
      <c r="E4" s="20"/>
      <c r="H4" s="197"/>
      <c r="I4" s="197"/>
      <c r="K4" s="197"/>
      <c r="L4" s="197"/>
      <c r="M4" s="197"/>
      <c r="N4" s="197"/>
      <c r="O4" s="138"/>
      <c r="P4" s="7"/>
      <c r="T4" s="37"/>
      <c r="U4" s="83"/>
      <c r="W4" s="37"/>
    </row>
    <row r="5" spans="2:23" ht="15.75" x14ac:dyDescent="0.25">
      <c r="B5" s="25"/>
      <c r="C5" s="20"/>
      <c r="D5" s="20"/>
      <c r="E5" s="20"/>
      <c r="H5" s="138"/>
      <c r="I5" s="138"/>
      <c r="K5" s="138"/>
      <c r="L5" s="138"/>
      <c r="M5" s="138"/>
      <c r="N5" s="138"/>
      <c r="O5" s="138"/>
      <c r="P5" s="7"/>
      <c r="T5" s="37"/>
      <c r="U5" s="83"/>
      <c r="W5" s="37"/>
    </row>
    <row r="6" spans="2:23" ht="15.75" x14ac:dyDescent="0.25">
      <c r="B6" s="25"/>
      <c r="C6" s="20"/>
      <c r="D6" s="20"/>
      <c r="E6" s="20"/>
      <c r="H6" s="138"/>
      <c r="I6" s="138"/>
      <c r="K6" s="138"/>
      <c r="L6" s="138"/>
      <c r="M6" s="138"/>
      <c r="N6" s="138"/>
      <c r="O6" s="138"/>
      <c r="P6" s="7"/>
      <c r="T6" s="37"/>
      <c r="U6" s="83"/>
      <c r="W6" s="37"/>
    </row>
    <row r="7" spans="2:23" ht="15.75" x14ac:dyDescent="0.25">
      <c r="B7" s="27" t="s">
        <v>150</v>
      </c>
      <c r="H7" s="139"/>
      <c r="I7" t="s">
        <v>62</v>
      </c>
      <c r="K7" s="215">
        <f>Setup!G5</f>
        <v>46023</v>
      </c>
      <c r="L7" s="216"/>
      <c r="P7" s="7"/>
      <c r="T7" s="84"/>
      <c r="W7" s="84"/>
    </row>
    <row r="8" spans="2:23" x14ac:dyDescent="0.25">
      <c r="B8" s="5" t="s">
        <v>1</v>
      </c>
      <c r="P8" s="7"/>
    </row>
    <row r="9" spans="2:23" x14ac:dyDescent="0.25">
      <c r="B9" s="5"/>
      <c r="G9" s="6"/>
      <c r="P9" s="7"/>
    </row>
    <row r="10" spans="2:23" ht="15.75" x14ac:dyDescent="0.25">
      <c r="B10" s="28" t="s">
        <v>142</v>
      </c>
      <c r="C10" s="17"/>
      <c r="D10" s="14"/>
      <c r="E10" s="14"/>
      <c r="F10" s="14"/>
      <c r="G10" s="14"/>
      <c r="H10" s="14"/>
      <c r="I10" s="14"/>
      <c r="J10" s="14"/>
      <c r="K10" s="14"/>
      <c r="L10" s="14"/>
      <c r="M10" s="14"/>
      <c r="N10" s="14"/>
      <c r="O10" s="14"/>
      <c r="P10" s="15"/>
    </row>
    <row r="11" spans="2:23" x14ac:dyDescent="0.25">
      <c r="B11" s="5"/>
      <c r="K11" s="41"/>
      <c r="N11" s="41"/>
      <c r="P11" s="7"/>
    </row>
    <row r="12" spans="2:23" ht="15.75" x14ac:dyDescent="0.25">
      <c r="B12" s="27" t="s">
        <v>134</v>
      </c>
      <c r="H12" s="206">
        <f>'PB-Standard_AN'!H12</f>
        <v>2026</v>
      </c>
      <c r="I12" s="207"/>
      <c r="J12" s="7"/>
      <c r="K12" s="206">
        <f>Setup!$G$7+1</f>
        <v>2027</v>
      </c>
      <c r="L12" s="207"/>
      <c r="M12" s="7"/>
      <c r="N12" s="206">
        <f>Setup!$G$7+2</f>
        <v>2028</v>
      </c>
      <c r="O12" s="207"/>
      <c r="P12" s="7"/>
    </row>
    <row r="13" spans="2:23" x14ac:dyDescent="0.25">
      <c r="B13" s="5"/>
      <c r="H13" s="140" t="s">
        <v>5</v>
      </c>
      <c r="I13" s="140" t="s">
        <v>6</v>
      </c>
      <c r="K13" s="140" t="s">
        <v>5</v>
      </c>
      <c r="L13" s="140" t="s">
        <v>6</v>
      </c>
      <c r="N13" s="140" t="s">
        <v>5</v>
      </c>
      <c r="O13" s="140" t="s">
        <v>6</v>
      </c>
      <c r="P13" s="7"/>
      <c r="U13" s="82"/>
      <c r="V13" s="82"/>
    </row>
    <row r="14" spans="2:23" x14ac:dyDescent="0.25">
      <c r="B14" s="5"/>
      <c r="C14" s="8" t="s">
        <v>0</v>
      </c>
      <c r="H14" s="208" t="s">
        <v>125</v>
      </c>
      <c r="I14" s="208"/>
      <c r="K14" s="208" t="s">
        <v>125</v>
      </c>
      <c r="L14" s="208"/>
      <c r="N14" s="208" t="s">
        <v>125</v>
      </c>
      <c r="O14" s="208"/>
      <c r="P14" s="7"/>
      <c r="Q14" s="19"/>
      <c r="U14" s="82"/>
      <c r="V14" s="82"/>
    </row>
    <row r="15" spans="2:23" x14ac:dyDescent="0.25">
      <c r="B15" s="5"/>
      <c r="D15" s="141" t="s">
        <v>223</v>
      </c>
      <c r="E15" s="142"/>
      <c r="F15" s="22"/>
      <c r="H15" s="43" t="s">
        <v>146</v>
      </c>
      <c r="I15" s="44" t="s">
        <v>146</v>
      </c>
      <c r="J15" s="7"/>
      <c r="K15" s="43" t="s">
        <v>146</v>
      </c>
      <c r="L15" s="44" t="s">
        <v>146</v>
      </c>
      <c r="M15" s="7"/>
      <c r="N15" s="43" t="s">
        <v>146</v>
      </c>
      <c r="O15" s="44" t="s">
        <v>146</v>
      </c>
      <c r="P15" s="7"/>
      <c r="U15" s="37"/>
    </row>
    <row r="16" spans="2:23" x14ac:dyDescent="0.25">
      <c r="B16" s="5"/>
      <c r="F16" s="22"/>
      <c r="I16" s="8"/>
      <c r="L16" s="8"/>
      <c r="O16" s="8"/>
      <c r="P16" s="7"/>
    </row>
    <row r="17" spans="2:22" ht="15.75" x14ac:dyDescent="0.25">
      <c r="B17" s="27" t="s">
        <v>133</v>
      </c>
      <c r="F17" s="22"/>
      <c r="H17" s="204">
        <f>H12</f>
        <v>2026</v>
      </c>
      <c r="I17" s="205"/>
      <c r="J17" s="7"/>
      <c r="K17" s="206">
        <f>K12</f>
        <v>2027</v>
      </c>
      <c r="L17" s="207"/>
      <c r="M17" s="7"/>
      <c r="N17" s="206">
        <f>N12</f>
        <v>2028</v>
      </c>
      <c r="O17" s="207"/>
      <c r="P17" s="7"/>
    </row>
    <row r="18" spans="2:22" x14ac:dyDescent="0.25">
      <c r="B18" s="5"/>
      <c r="H18" s="140" t="s">
        <v>5</v>
      </c>
      <c r="I18" s="140" t="s">
        <v>6</v>
      </c>
      <c r="K18" s="140" t="s">
        <v>5</v>
      </c>
      <c r="L18" s="140" t="s">
        <v>6</v>
      </c>
      <c r="N18" s="140" t="s">
        <v>5</v>
      </c>
      <c r="O18" s="140" t="s">
        <v>6</v>
      </c>
      <c r="P18" s="7"/>
    </row>
    <row r="19" spans="2:22" x14ac:dyDescent="0.25">
      <c r="B19" s="5"/>
      <c r="C19" s="8" t="s">
        <v>0</v>
      </c>
      <c r="H19" s="208" t="s">
        <v>125</v>
      </c>
      <c r="I19" s="208"/>
      <c r="K19" s="208" t="s">
        <v>125</v>
      </c>
      <c r="L19" s="208"/>
      <c r="N19" s="208" t="s">
        <v>125</v>
      </c>
      <c r="O19" s="208"/>
      <c r="P19" s="7"/>
      <c r="U19" s="100"/>
    </row>
    <row r="20" spans="2:22" x14ac:dyDescent="0.25">
      <c r="B20" s="5"/>
      <c r="D20" s="198" t="s">
        <v>63</v>
      </c>
      <c r="E20" s="209" t="s">
        <v>15</v>
      </c>
      <c r="F20" s="22" t="s">
        <v>2</v>
      </c>
      <c r="G20" s="2" t="str">
        <f>Setup!C18</f>
        <v>4-03-0-001</v>
      </c>
      <c r="H20" s="42">
        <f>ROUND((I20/(Setup!$G$9)),(Setup!$G$11))</f>
        <v>67.23</v>
      </c>
      <c r="I20" s="26">
        <f>Setup!I18</f>
        <v>80</v>
      </c>
      <c r="J20" s="7"/>
      <c r="K20" s="42">
        <f>H20</f>
        <v>67.23</v>
      </c>
      <c r="L20" s="26">
        <f t="shared" ref="L20:L25" si="0">I20</f>
        <v>80</v>
      </c>
      <c r="M20" s="7"/>
      <c r="N20" s="42">
        <f>K20</f>
        <v>67.23</v>
      </c>
      <c r="O20" s="26">
        <f t="shared" ref="O20:O25" si="1">L20</f>
        <v>80</v>
      </c>
      <c r="P20" s="7"/>
      <c r="U20" s="37"/>
      <c r="V20" s="37"/>
    </row>
    <row r="21" spans="2:22" x14ac:dyDescent="0.25">
      <c r="B21" s="5"/>
      <c r="D21" s="199"/>
      <c r="E21" s="210"/>
      <c r="F21" s="22" t="s">
        <v>3</v>
      </c>
      <c r="G21" s="2" t="str">
        <f>Setup!C19</f>
        <v>4-03-0-002</v>
      </c>
      <c r="H21" s="18">
        <f>ROUND((I21/(Setup!$G$9)),(Setup!$G$11))</f>
        <v>67.23</v>
      </c>
      <c r="I21" s="26">
        <f>Setup!I19</f>
        <v>80</v>
      </c>
      <c r="J21" s="7"/>
      <c r="K21" s="18">
        <f t="shared" ref="K21:K25" si="2">H21</f>
        <v>67.23</v>
      </c>
      <c r="L21" s="26">
        <f t="shared" si="0"/>
        <v>80</v>
      </c>
      <c r="M21" s="7"/>
      <c r="N21" s="18">
        <f t="shared" ref="N21:N25" si="3">K21</f>
        <v>67.23</v>
      </c>
      <c r="O21" s="26">
        <f t="shared" si="1"/>
        <v>80</v>
      </c>
      <c r="P21" s="7"/>
      <c r="U21" s="37"/>
      <c r="V21" s="37"/>
    </row>
    <row r="22" spans="2:22" x14ac:dyDescent="0.25">
      <c r="B22" s="5"/>
      <c r="D22" s="199"/>
      <c r="E22" s="210"/>
      <c r="F22" s="22" t="s">
        <v>4</v>
      </c>
      <c r="G22" s="2" t="str">
        <f>Setup!C20</f>
        <v>4-03-0-003</v>
      </c>
      <c r="H22" s="18">
        <f>ROUND((I22/(Setup!$G$9)),(Setup!$G$11))</f>
        <v>67.23</v>
      </c>
      <c r="I22" s="26">
        <f>Setup!I20</f>
        <v>80</v>
      </c>
      <c r="J22" s="7"/>
      <c r="K22" s="18">
        <f t="shared" si="2"/>
        <v>67.23</v>
      </c>
      <c r="L22" s="26">
        <f t="shared" si="0"/>
        <v>80</v>
      </c>
      <c r="M22" s="7"/>
      <c r="N22" s="18">
        <f t="shared" si="3"/>
        <v>67.23</v>
      </c>
      <c r="O22" s="26">
        <f t="shared" si="1"/>
        <v>80</v>
      </c>
      <c r="P22" s="7"/>
      <c r="T22" s="1"/>
      <c r="U22" s="37"/>
      <c r="V22" s="37"/>
    </row>
    <row r="23" spans="2:22" x14ac:dyDescent="0.25">
      <c r="B23" s="5"/>
      <c r="D23" s="199"/>
      <c r="E23" s="210"/>
      <c r="F23" s="22" t="s">
        <v>7</v>
      </c>
      <c r="G23" s="2" t="str">
        <f>Setup!C21</f>
        <v>4-03-0-004</v>
      </c>
      <c r="H23" s="18">
        <f>ROUND((I23/(Setup!$G$9)),(Setup!$G$11))</f>
        <v>67.23</v>
      </c>
      <c r="I23" s="26">
        <f>Setup!I21</f>
        <v>80</v>
      </c>
      <c r="J23" s="7"/>
      <c r="K23" s="18">
        <f t="shared" si="2"/>
        <v>67.23</v>
      </c>
      <c r="L23" s="26">
        <f t="shared" si="0"/>
        <v>80</v>
      </c>
      <c r="M23" s="7"/>
      <c r="N23" s="18">
        <f t="shared" si="3"/>
        <v>67.23</v>
      </c>
      <c r="O23" s="26">
        <f t="shared" si="1"/>
        <v>80</v>
      </c>
      <c r="P23" s="7"/>
      <c r="T23" s="1"/>
      <c r="U23" s="37"/>
      <c r="V23" s="37"/>
    </row>
    <row r="24" spans="2:22" x14ac:dyDescent="0.25">
      <c r="B24" s="5"/>
      <c r="D24" s="199"/>
      <c r="E24" s="211"/>
      <c r="F24" s="22" t="s">
        <v>8</v>
      </c>
      <c r="G24" s="2" t="str">
        <f>Setup!C22</f>
        <v>4-03-0-006</v>
      </c>
      <c r="H24" s="18">
        <f>ROUND((I24/(Setup!$G$9)),(Setup!$G$11))</f>
        <v>67.23</v>
      </c>
      <c r="I24" s="26">
        <f>Setup!I22</f>
        <v>80</v>
      </c>
      <c r="J24" s="7"/>
      <c r="K24" s="18">
        <f t="shared" si="2"/>
        <v>67.23</v>
      </c>
      <c r="L24" s="26">
        <f t="shared" si="0"/>
        <v>80</v>
      </c>
      <c r="M24" s="7"/>
      <c r="N24" s="18">
        <f t="shared" si="3"/>
        <v>67.23</v>
      </c>
      <c r="O24" s="26">
        <f t="shared" si="1"/>
        <v>80</v>
      </c>
      <c r="P24" s="7"/>
      <c r="T24" s="1"/>
      <c r="U24" s="37"/>
      <c r="V24" s="37"/>
    </row>
    <row r="25" spans="2:22" x14ac:dyDescent="0.25">
      <c r="B25" s="5"/>
      <c r="D25" s="200"/>
      <c r="E25" s="144"/>
      <c r="F25" s="144" t="s">
        <v>57</v>
      </c>
      <c r="G25" s="2" t="str">
        <f>Setup!C23</f>
        <v>4-03-0-005</v>
      </c>
      <c r="H25" s="18">
        <f>ROUND((I25/(Setup!$G$9)),(Setup!$G$11))</f>
        <v>67.23</v>
      </c>
      <c r="I25" s="26">
        <f>Setup!I23</f>
        <v>80</v>
      </c>
      <c r="J25" s="7"/>
      <c r="K25" s="18">
        <f t="shared" si="2"/>
        <v>67.23</v>
      </c>
      <c r="L25" s="26">
        <f t="shared" si="0"/>
        <v>80</v>
      </c>
      <c r="M25" s="7"/>
      <c r="N25" s="18">
        <f t="shared" si="3"/>
        <v>67.23</v>
      </c>
      <c r="O25" s="26">
        <f t="shared" si="1"/>
        <v>80</v>
      </c>
      <c r="P25" s="7"/>
      <c r="T25" s="1"/>
      <c r="U25" s="37"/>
      <c r="V25" s="37"/>
    </row>
    <row r="26" spans="2:22" ht="6" customHeight="1" x14ac:dyDescent="0.25">
      <c r="B26" s="5"/>
      <c r="H26" s="9"/>
      <c r="I26" s="143"/>
      <c r="K26" s="9"/>
      <c r="L26" s="143"/>
      <c r="N26" s="9"/>
      <c r="O26" s="143"/>
      <c r="P26" s="7"/>
    </row>
    <row r="27" spans="2:22" x14ac:dyDescent="0.25">
      <c r="B27" s="5"/>
      <c r="D27" s="201" t="s">
        <v>64</v>
      </c>
      <c r="E27" s="212" t="s">
        <v>9</v>
      </c>
      <c r="F27" s="144" t="s">
        <v>10</v>
      </c>
      <c r="G27" s="2" t="str">
        <f>Setup!C24</f>
        <v>4-03-0-010</v>
      </c>
      <c r="H27" s="42">
        <f>ROUND((I27/(Setup!$G$9)),(Setup!$G$11))</f>
        <v>67.23</v>
      </c>
      <c r="I27" s="26">
        <f>Setup!I24</f>
        <v>80</v>
      </c>
      <c r="J27" s="7"/>
      <c r="K27" s="42">
        <f t="shared" ref="K27:K30" si="4">H27</f>
        <v>67.23</v>
      </c>
      <c r="L27" s="26">
        <f t="shared" ref="L27:L30" si="5">I27</f>
        <v>80</v>
      </c>
      <c r="M27" s="7"/>
      <c r="N27" s="42">
        <f t="shared" ref="N27:N30" si="6">K27</f>
        <v>67.23</v>
      </c>
      <c r="O27" s="26">
        <f t="shared" ref="O27:O30" si="7">L27</f>
        <v>80</v>
      </c>
      <c r="P27" s="7"/>
      <c r="U27" s="37"/>
      <c r="V27" s="37"/>
    </row>
    <row r="28" spans="2:22" x14ac:dyDescent="0.25">
      <c r="B28" s="5"/>
      <c r="D28" s="202"/>
      <c r="E28" s="213"/>
      <c r="F28" s="144" t="s">
        <v>222</v>
      </c>
      <c r="G28" s="2" t="str">
        <f>Setup!C25</f>
        <v>4-03-0-009</v>
      </c>
      <c r="H28" s="18">
        <f>ROUND((I28/(Setup!$G$9)),(Setup!$G$11))</f>
        <v>67.23</v>
      </c>
      <c r="I28" s="26">
        <f>Setup!I25</f>
        <v>80</v>
      </c>
      <c r="J28" s="7"/>
      <c r="K28" s="18">
        <f t="shared" si="4"/>
        <v>67.23</v>
      </c>
      <c r="L28" s="26">
        <f t="shared" si="5"/>
        <v>80</v>
      </c>
      <c r="M28" s="7"/>
      <c r="N28" s="18">
        <f t="shared" si="6"/>
        <v>67.23</v>
      </c>
      <c r="O28" s="26">
        <f t="shared" si="7"/>
        <v>80</v>
      </c>
      <c r="P28" s="7"/>
      <c r="T28" s="1"/>
      <c r="U28" s="37"/>
      <c r="V28" s="37"/>
    </row>
    <row r="29" spans="2:22" x14ac:dyDescent="0.25">
      <c r="B29" s="5"/>
      <c r="D29" s="202"/>
      <c r="E29" s="213"/>
      <c r="F29" s="144" t="s">
        <v>221</v>
      </c>
      <c r="G29" s="2" t="str">
        <f>Setup!C26</f>
        <v>4-03-0-008</v>
      </c>
      <c r="H29" s="18">
        <f>ROUND((I29/(Setup!$G$9)),(Setup!$G$11))</f>
        <v>67.23</v>
      </c>
      <c r="I29" s="26">
        <f>Setup!I26</f>
        <v>80</v>
      </c>
      <c r="J29" s="7"/>
      <c r="K29" s="18">
        <f t="shared" si="4"/>
        <v>67.23</v>
      </c>
      <c r="L29" s="26">
        <f t="shared" si="5"/>
        <v>80</v>
      </c>
      <c r="M29" s="7"/>
      <c r="N29" s="18">
        <f t="shared" si="6"/>
        <v>67.23</v>
      </c>
      <c r="O29" s="26">
        <f t="shared" si="7"/>
        <v>80</v>
      </c>
      <c r="P29" s="7"/>
      <c r="T29" s="1"/>
      <c r="U29" s="37"/>
      <c r="V29" s="37"/>
    </row>
    <row r="30" spans="2:22" x14ac:dyDescent="0.25">
      <c r="B30" s="5"/>
      <c r="D30" s="203"/>
      <c r="E30" s="214"/>
      <c r="F30" s="144" t="str">
        <f>Setup!E27</f>
        <v>&gt; 7 - 15 kW</v>
      </c>
      <c r="G30" s="2" t="str">
        <f>Setup!C27</f>
        <v>4-03-0-007</v>
      </c>
      <c r="H30" s="18">
        <f>ROUND((I30/(Setup!$G$9)),(Setup!$G$11))</f>
        <v>67.23</v>
      </c>
      <c r="I30" s="26">
        <f>Setup!I27</f>
        <v>80</v>
      </c>
      <c r="J30" s="7"/>
      <c r="K30" s="18">
        <f t="shared" si="4"/>
        <v>67.23</v>
      </c>
      <c r="L30" s="26">
        <f t="shared" si="5"/>
        <v>80</v>
      </c>
      <c r="M30" s="7"/>
      <c r="N30" s="18">
        <f t="shared" si="6"/>
        <v>67.23</v>
      </c>
      <c r="O30" s="26">
        <f t="shared" si="7"/>
        <v>80</v>
      </c>
      <c r="P30" s="7"/>
      <c r="T30" s="1"/>
      <c r="U30" s="37"/>
      <c r="V30" s="37"/>
    </row>
    <row r="31" spans="2:22" x14ac:dyDescent="0.25">
      <c r="B31" s="5"/>
      <c r="D31" s="1"/>
      <c r="E31" s="1"/>
      <c r="F31" s="22"/>
      <c r="G31" s="2"/>
      <c r="H31" s="9"/>
      <c r="I31" s="143"/>
      <c r="K31" s="40"/>
      <c r="L31" s="143"/>
      <c r="N31" s="40"/>
      <c r="O31" s="143"/>
      <c r="P31" s="7"/>
    </row>
    <row r="32" spans="2:22" x14ac:dyDescent="0.25">
      <c r="B32" s="5"/>
      <c r="C32" s="8" t="s">
        <v>129</v>
      </c>
      <c r="G32" s="2"/>
      <c r="H32" s="208"/>
      <c r="I32" s="208"/>
      <c r="K32" s="208"/>
      <c r="L32" s="208"/>
      <c r="N32" s="208"/>
      <c r="O32" s="208"/>
      <c r="P32" s="7"/>
    </row>
    <row r="33" spans="2:23" x14ac:dyDescent="0.25">
      <c r="B33" s="5"/>
      <c r="D33" s="131" t="s">
        <v>63</v>
      </c>
      <c r="E33" s="132" t="s">
        <v>15</v>
      </c>
      <c r="F33" s="22" t="str">
        <f>'PB-Standard_AN'!F33</f>
        <v>0 - 6.000 kWh</v>
      </c>
      <c r="G33" s="2" t="str">
        <f>Setup!C28</f>
        <v>4-03-0-015</v>
      </c>
      <c r="H33" s="18">
        <f>ROUND((I33/(Setup!$G$9)),(Setup!$G$11))</f>
        <v>25.21</v>
      </c>
      <c r="I33" s="26">
        <f>Setup!I28</f>
        <v>30</v>
      </c>
      <c r="J33" s="7"/>
      <c r="K33" s="18">
        <f t="shared" ref="K33:K34" si="8">H33</f>
        <v>25.21</v>
      </c>
      <c r="L33" s="26">
        <f t="shared" ref="L33:L34" si="9">I33</f>
        <v>30</v>
      </c>
      <c r="M33" s="7"/>
      <c r="N33" s="18">
        <f t="shared" ref="N33:N34" si="10">K33</f>
        <v>25.21</v>
      </c>
      <c r="O33" s="26">
        <f t="shared" ref="O33:O34" si="11">L33</f>
        <v>30</v>
      </c>
      <c r="P33" s="7"/>
      <c r="U33" s="37"/>
      <c r="V33" s="37"/>
    </row>
    <row r="34" spans="2:23" s="1" customFormat="1" x14ac:dyDescent="0.25">
      <c r="B34" s="5"/>
      <c r="D34" s="38" t="s">
        <v>64</v>
      </c>
      <c r="E34" s="39" t="s">
        <v>9</v>
      </c>
      <c r="F34" s="145" t="str">
        <f>Setup!E29</f>
        <v>0 - 7 kW</v>
      </c>
      <c r="G34" s="2" t="str">
        <f>Setup!C29</f>
        <v>4-03-0-013</v>
      </c>
      <c r="H34" s="18">
        <f>ROUND((I34/(Setup!$G$9)),(Setup!$G$11))</f>
        <v>25.21</v>
      </c>
      <c r="I34" s="26">
        <f>Setup!I29</f>
        <v>30</v>
      </c>
      <c r="J34" s="7"/>
      <c r="K34" s="18">
        <f t="shared" si="8"/>
        <v>25.21</v>
      </c>
      <c r="L34" s="26">
        <f t="shared" si="9"/>
        <v>30</v>
      </c>
      <c r="M34" s="7"/>
      <c r="N34" s="18">
        <f t="shared" si="10"/>
        <v>25.21</v>
      </c>
      <c r="O34" s="26">
        <f t="shared" si="11"/>
        <v>30</v>
      </c>
      <c r="P34" s="7"/>
      <c r="U34" s="37"/>
      <c r="V34" s="37"/>
    </row>
    <row r="35" spans="2:23" x14ac:dyDescent="0.25">
      <c r="B35" s="5"/>
      <c r="P35" s="7"/>
      <c r="S35" s="1"/>
    </row>
    <row r="36" spans="2:23" s="2" customFormat="1" x14ac:dyDescent="0.25">
      <c r="B36" s="11"/>
      <c r="C36" s="12"/>
      <c r="D36" s="137" t="s">
        <v>278</v>
      </c>
      <c r="E36" s="153"/>
      <c r="F36" s="137" t="s">
        <v>279</v>
      </c>
      <c r="G36" s="12" t="str">
        <f>Setup!C30</f>
        <v>4-03-0-014</v>
      </c>
      <c r="H36" s="146">
        <f>ROUND((I36/(Setup!$G$9)),(Setup!$G$11))</f>
        <v>42.02</v>
      </c>
      <c r="I36" s="147">
        <f>Setup!I30</f>
        <v>50</v>
      </c>
      <c r="J36" s="148"/>
      <c r="K36" s="146">
        <f t="shared" ref="K36:L36" si="12">H36</f>
        <v>42.02</v>
      </c>
      <c r="L36" s="147">
        <f t="shared" si="12"/>
        <v>50</v>
      </c>
      <c r="M36" s="148"/>
      <c r="N36" s="146">
        <f t="shared" ref="N36" si="13">K36</f>
        <v>42.02</v>
      </c>
      <c r="O36" s="147">
        <f t="shared" ref="O36" si="14">L36</f>
        <v>50</v>
      </c>
      <c r="P36" s="13"/>
      <c r="U36" s="1"/>
      <c r="V36" s="1"/>
      <c r="W36" s="1"/>
    </row>
    <row r="38" spans="2:23" x14ac:dyDescent="0.25">
      <c r="B38" s="1" t="s">
        <v>124</v>
      </c>
    </row>
    <row r="39" spans="2:23" x14ac:dyDescent="0.25">
      <c r="B39" t="s">
        <v>130</v>
      </c>
    </row>
  </sheetData>
  <sheetProtection sheet="1" objects="1" scenarios="1"/>
  <mergeCells count="23">
    <mergeCell ref="H32:I32"/>
    <mergeCell ref="K32:L32"/>
    <mergeCell ref="N32:O32"/>
    <mergeCell ref="D27:D30"/>
    <mergeCell ref="E27:E30"/>
    <mergeCell ref="D20:D25"/>
    <mergeCell ref="E20:E24"/>
    <mergeCell ref="H14:I14"/>
    <mergeCell ref="K14:L14"/>
    <mergeCell ref="N14:O14"/>
    <mergeCell ref="H17:I17"/>
    <mergeCell ref="K17:L17"/>
    <mergeCell ref="N17:O17"/>
    <mergeCell ref="N12:O12"/>
    <mergeCell ref="H19:I19"/>
    <mergeCell ref="K19:L19"/>
    <mergeCell ref="N19:O19"/>
    <mergeCell ref="H3:I4"/>
    <mergeCell ref="K3:L4"/>
    <mergeCell ref="K7:L7"/>
    <mergeCell ref="H12:I12"/>
    <mergeCell ref="K12:L12"/>
    <mergeCell ref="M3:N4"/>
  </mergeCells>
  <printOptions horizontalCentered="1"/>
  <pageMargins left="0.39370078740157483" right="0.39370078740157483" top="0.78740157480314965" bottom="0.78740157480314965"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D1B4-FF40-4E6D-84EB-C9BDE29303CB}">
  <sheetPr>
    <pageSetUpPr fitToPage="1"/>
  </sheetPr>
  <dimension ref="A1:AD48"/>
  <sheetViews>
    <sheetView showGridLines="0" zoomScaleNormal="100" workbookViewId="0">
      <selection activeCell="Q7" sqref="Q7"/>
    </sheetView>
  </sheetViews>
  <sheetFormatPr baseColWidth="10" defaultRowHeight="15" x14ac:dyDescent="0.25"/>
  <cols>
    <col min="1" max="1" width="4.5703125" customWidth="1"/>
    <col min="2" max="2" width="3.5703125" customWidth="1"/>
    <col min="3" max="3" width="3.42578125" customWidth="1"/>
    <col min="4" max="4" width="140.42578125" customWidth="1"/>
    <col min="5" max="5" width="20.42578125" customWidth="1"/>
    <col min="6" max="6" width="10.140625" bestFit="1" customWidth="1"/>
    <col min="7" max="7" width="8.140625" style="63" bestFit="1" customWidth="1"/>
    <col min="8" max="8" width="9.28515625" style="63" bestFit="1" customWidth="1"/>
    <col min="9" max="9" width="3.140625" style="63" customWidth="1"/>
    <col min="10" max="11" width="8.140625" style="63" bestFit="1" customWidth="1"/>
    <col min="12" max="12" width="3.140625" style="63" customWidth="1"/>
    <col min="13" max="14" width="8.140625" style="63" bestFit="1" customWidth="1"/>
    <col min="15" max="15" width="3.140625" customWidth="1"/>
    <col min="16" max="18" width="11.42578125" customWidth="1"/>
    <col min="19" max="19" width="18.7109375" customWidth="1"/>
    <col min="20" max="20" width="15.28515625" style="1" customWidth="1"/>
    <col min="21" max="21" width="12.85546875" style="1" customWidth="1"/>
    <col min="22" max="22" width="18.85546875" style="1" bestFit="1" customWidth="1"/>
    <col min="23" max="23" width="11.42578125" customWidth="1"/>
  </cols>
  <sheetData>
    <row r="1" spans="1:30" x14ac:dyDescent="0.25">
      <c r="R1" s="89"/>
      <c r="S1" s="89"/>
      <c r="T1" s="90"/>
      <c r="U1" s="90"/>
      <c r="V1" s="90"/>
      <c r="W1" s="89"/>
      <c r="X1" s="89"/>
      <c r="Y1" s="89"/>
      <c r="Z1" s="89"/>
      <c r="AA1" s="89"/>
      <c r="AB1" s="89"/>
      <c r="AC1" s="89"/>
      <c r="AD1" s="89"/>
    </row>
    <row r="2" spans="1:30" x14ac:dyDescent="0.25">
      <c r="B2" s="36"/>
      <c r="C2" s="3"/>
      <c r="D2" s="3"/>
      <c r="E2" s="3"/>
      <c r="F2" s="3"/>
      <c r="G2" s="74"/>
      <c r="H2" s="74"/>
      <c r="I2" s="74"/>
      <c r="J2" s="74"/>
      <c r="K2" s="74"/>
      <c r="L2" s="74"/>
      <c r="M2" s="74"/>
      <c r="N2" s="74"/>
      <c r="O2" s="4"/>
      <c r="R2" s="89"/>
      <c r="S2" s="90"/>
      <c r="T2" s="91"/>
      <c r="U2" s="90"/>
      <c r="V2" s="90"/>
      <c r="W2" s="89"/>
      <c r="X2" s="89"/>
      <c r="Y2" s="89"/>
      <c r="Z2" s="89"/>
      <c r="AA2" s="89"/>
      <c r="AB2" s="89"/>
      <c r="AC2" s="89"/>
      <c r="AD2" s="89"/>
    </row>
    <row r="3" spans="1:30" ht="18.75" x14ac:dyDescent="0.3">
      <c r="B3" s="24" t="s">
        <v>126</v>
      </c>
      <c r="C3" s="20"/>
      <c r="D3" s="20"/>
      <c r="E3" s="83" t="str">
        <f>Setup!$E$3</f>
        <v>Heinzelmann Stromhandel und Vertriebs-GmbH &amp; Co. KG</v>
      </c>
      <c r="G3" s="218"/>
      <c r="H3" s="218"/>
      <c r="J3" s="218"/>
      <c r="K3" s="218"/>
      <c r="L3" s="218"/>
      <c r="M3" s="218"/>
      <c r="N3" s="114"/>
      <c r="O3" s="7"/>
      <c r="R3" s="89"/>
      <c r="S3" s="96"/>
      <c r="T3" s="96"/>
      <c r="U3" s="90"/>
      <c r="V3" s="96"/>
      <c r="W3" s="89"/>
      <c r="X3" s="89"/>
      <c r="Y3" s="89"/>
      <c r="Z3" s="89"/>
      <c r="AA3" s="89"/>
      <c r="AB3" s="89"/>
      <c r="AC3" s="89"/>
      <c r="AD3" s="89"/>
    </row>
    <row r="4" spans="1:30" ht="15.75" x14ac:dyDescent="0.25">
      <c r="B4" s="25"/>
      <c r="C4" s="20"/>
      <c r="D4" s="20"/>
      <c r="G4" s="218"/>
      <c r="H4" s="218"/>
      <c r="J4" s="218"/>
      <c r="K4" s="218"/>
      <c r="L4" s="218"/>
      <c r="M4" s="218"/>
      <c r="N4" s="114"/>
      <c r="O4" s="7"/>
      <c r="R4" s="89"/>
      <c r="S4" s="96"/>
      <c r="T4" s="97"/>
      <c r="U4" s="90"/>
      <c r="V4" s="96"/>
      <c r="W4" s="89"/>
      <c r="X4" s="89"/>
      <c r="Y4" s="89"/>
      <c r="Z4" s="89"/>
      <c r="AA4" s="89"/>
      <c r="AB4" s="89"/>
      <c r="AC4" s="89"/>
      <c r="AD4" s="89"/>
    </row>
    <row r="5" spans="1:30" ht="15.75" x14ac:dyDescent="0.25">
      <c r="B5" s="25"/>
      <c r="C5" s="20"/>
      <c r="D5" s="20"/>
      <c r="G5" s="114"/>
      <c r="H5" s="114"/>
      <c r="J5" s="114"/>
      <c r="K5" s="114"/>
      <c r="L5" s="114"/>
      <c r="M5" s="114"/>
      <c r="N5" s="114"/>
      <c r="O5" s="7"/>
      <c r="R5" s="89"/>
      <c r="S5" s="96"/>
      <c r="T5" s="97"/>
      <c r="U5" s="90"/>
      <c r="V5" s="96"/>
      <c r="W5" s="89"/>
      <c r="X5" s="89"/>
      <c r="Y5" s="89"/>
      <c r="Z5" s="89"/>
      <c r="AA5" s="89"/>
      <c r="AB5" s="89"/>
      <c r="AC5" s="89"/>
      <c r="AD5" s="89"/>
    </row>
    <row r="6" spans="1:30" ht="15.75" x14ac:dyDescent="0.25">
      <c r="B6" s="25"/>
      <c r="C6" s="20"/>
      <c r="D6" s="20"/>
      <c r="G6" s="114"/>
      <c r="H6" s="114"/>
      <c r="J6" s="114"/>
      <c r="K6" s="114"/>
      <c r="L6" s="114"/>
      <c r="M6" s="114"/>
      <c r="N6" s="114"/>
      <c r="O6" s="7"/>
      <c r="R6" s="89"/>
      <c r="S6" s="96"/>
      <c r="T6" s="97"/>
      <c r="U6" s="90"/>
      <c r="V6" s="96"/>
      <c r="W6" s="89"/>
      <c r="X6" s="89"/>
      <c r="Y6" s="89"/>
      <c r="Z6" s="89"/>
      <c r="AA6" s="89"/>
      <c r="AB6" s="89"/>
      <c r="AC6" s="89"/>
      <c r="AD6" s="89"/>
    </row>
    <row r="7" spans="1:30" s="45" customFormat="1" ht="30" customHeight="1" x14ac:dyDescent="0.25">
      <c r="B7" s="221" t="s">
        <v>151</v>
      </c>
      <c r="C7" s="222"/>
      <c r="D7" s="222"/>
      <c r="E7" s="222"/>
      <c r="F7" s="222"/>
      <c r="G7" s="222"/>
      <c r="H7" s="114" t="s">
        <v>62</v>
      </c>
      <c r="I7" s="75"/>
      <c r="J7" s="219">
        <f>Setup!G5</f>
        <v>46023</v>
      </c>
      <c r="K7" s="220"/>
      <c r="L7" s="75"/>
      <c r="M7" s="75"/>
      <c r="N7" s="75"/>
      <c r="O7" s="46"/>
      <c r="R7" s="113"/>
      <c r="S7" s="101"/>
      <c r="T7" s="112"/>
      <c r="U7" s="112"/>
      <c r="V7" s="101"/>
      <c r="W7" s="113"/>
      <c r="X7" s="113"/>
      <c r="Y7" s="113"/>
      <c r="Z7" s="113"/>
      <c r="AA7" s="113"/>
      <c r="AB7" s="113"/>
      <c r="AC7" s="113"/>
      <c r="AD7" s="113"/>
    </row>
    <row r="8" spans="1:30" x14ac:dyDescent="0.25">
      <c r="B8" s="5" t="s">
        <v>1</v>
      </c>
      <c r="O8" s="7"/>
      <c r="R8" s="89"/>
      <c r="S8" s="89"/>
      <c r="T8" s="90"/>
      <c r="U8" s="90"/>
      <c r="V8" s="90"/>
      <c r="W8" s="89"/>
      <c r="X8" s="89"/>
      <c r="Y8" s="89"/>
      <c r="Z8" s="89"/>
      <c r="AA8" s="89"/>
      <c r="AB8" s="89"/>
      <c r="AC8" s="89"/>
      <c r="AD8" s="89"/>
    </row>
    <row r="9" spans="1:30" x14ac:dyDescent="0.25">
      <c r="B9" s="5"/>
      <c r="F9" s="6"/>
      <c r="O9" s="7"/>
      <c r="R9" s="89"/>
      <c r="S9" s="89"/>
      <c r="T9" s="90"/>
      <c r="U9" s="90"/>
      <c r="V9" s="90"/>
      <c r="W9" s="89"/>
      <c r="X9" s="89"/>
      <c r="Y9" s="89"/>
      <c r="Z9" s="89"/>
      <c r="AA9" s="89"/>
      <c r="AB9" s="89"/>
      <c r="AC9" s="89"/>
      <c r="AD9" s="89"/>
    </row>
    <row r="10" spans="1:30" ht="15.75" x14ac:dyDescent="0.25">
      <c r="B10" s="28" t="s">
        <v>143</v>
      </c>
      <c r="C10" s="17"/>
      <c r="D10" s="14"/>
      <c r="E10" s="16"/>
      <c r="F10" s="14"/>
      <c r="G10" s="56"/>
      <c r="H10" s="56"/>
      <c r="I10" s="56"/>
      <c r="J10" s="56"/>
      <c r="K10" s="56"/>
      <c r="L10" s="56"/>
      <c r="M10" s="56"/>
      <c r="N10" s="56"/>
      <c r="O10" s="15"/>
      <c r="Q10" s="45"/>
      <c r="R10" s="89"/>
      <c r="S10" s="89"/>
      <c r="T10" s="90"/>
      <c r="U10" s="90"/>
      <c r="V10" s="90"/>
      <c r="W10" s="89"/>
      <c r="X10" s="89"/>
      <c r="Y10" s="89"/>
      <c r="Z10" s="89"/>
      <c r="AA10" s="89"/>
      <c r="AB10" s="89"/>
      <c r="AC10" s="89"/>
      <c r="AD10" s="89"/>
    </row>
    <row r="11" spans="1:30" x14ac:dyDescent="0.25">
      <c r="B11" s="5"/>
      <c r="O11" s="7"/>
      <c r="R11" s="89"/>
      <c r="S11" s="89"/>
      <c r="T11" s="89"/>
      <c r="U11" s="89"/>
      <c r="V11" s="89"/>
      <c r="W11" s="89"/>
      <c r="X11" s="89"/>
      <c r="Y11" s="89"/>
      <c r="Z11" s="89"/>
      <c r="AA11" s="89"/>
      <c r="AB11" s="89"/>
      <c r="AC11" s="89"/>
      <c r="AD11" s="89"/>
    </row>
    <row r="12" spans="1:30" x14ac:dyDescent="0.25">
      <c r="B12" s="5"/>
      <c r="D12" s="19"/>
      <c r="G12" s="206">
        <f>'PB-Standard_NB'!H12</f>
        <v>2026</v>
      </c>
      <c r="H12" s="207"/>
      <c r="I12" s="7"/>
      <c r="J12" s="206">
        <f>Setup!$G$7+1</f>
        <v>2027</v>
      </c>
      <c r="K12" s="207"/>
      <c r="L12" s="7"/>
      <c r="M12" s="206">
        <f>Setup!$G$7+2</f>
        <v>2028</v>
      </c>
      <c r="N12" s="207"/>
      <c r="O12" s="7"/>
      <c r="R12" s="89"/>
      <c r="S12" s="89"/>
      <c r="T12" s="90"/>
      <c r="U12" s="90"/>
      <c r="V12" s="90"/>
      <c r="W12" s="89"/>
      <c r="X12" s="89"/>
      <c r="Y12" s="89"/>
      <c r="Z12" s="89"/>
      <c r="AA12" s="89"/>
      <c r="AB12" s="89"/>
      <c r="AC12" s="89"/>
      <c r="AD12" s="89"/>
    </row>
    <row r="13" spans="1:30" x14ac:dyDescent="0.25">
      <c r="B13" s="5"/>
      <c r="G13" s="76" t="s">
        <v>5</v>
      </c>
      <c r="H13" s="76" t="s">
        <v>6</v>
      </c>
      <c r="J13" s="76" t="s">
        <v>5</v>
      </c>
      <c r="K13" s="76" t="s">
        <v>6</v>
      </c>
      <c r="M13" s="76" t="s">
        <v>5</v>
      </c>
      <c r="N13" s="76" t="s">
        <v>6</v>
      </c>
      <c r="O13" s="7"/>
      <c r="R13" s="89"/>
      <c r="S13" s="89"/>
      <c r="T13" s="90"/>
      <c r="U13" s="90"/>
      <c r="V13" s="90"/>
      <c r="W13" s="89"/>
      <c r="X13" s="89"/>
      <c r="Y13" s="89"/>
      <c r="Z13" s="89"/>
      <c r="AA13" s="89"/>
      <c r="AB13" s="89"/>
      <c r="AC13" s="89"/>
      <c r="AD13" s="89"/>
    </row>
    <row r="14" spans="1:30" x14ac:dyDescent="0.25">
      <c r="B14" s="5"/>
      <c r="G14" s="223" t="s">
        <v>145</v>
      </c>
      <c r="H14" s="223"/>
      <c r="J14" s="223" t="s">
        <v>145</v>
      </c>
      <c r="K14" s="223"/>
      <c r="M14" s="223" t="s">
        <v>145</v>
      </c>
      <c r="N14" s="223"/>
      <c r="O14" s="7"/>
      <c r="R14" s="89"/>
      <c r="S14" s="89"/>
      <c r="T14" s="90"/>
      <c r="U14" s="90"/>
      <c r="V14" s="90"/>
      <c r="W14" s="89"/>
      <c r="X14" s="89"/>
      <c r="Y14" s="89"/>
      <c r="Z14" s="89"/>
      <c r="AA14" s="89"/>
      <c r="AB14" s="89"/>
      <c r="AC14" s="89"/>
      <c r="AD14" s="89"/>
    </row>
    <row r="15" spans="1:30" s="2" customFormat="1" ht="60" x14ac:dyDescent="0.25">
      <c r="A15" s="5"/>
      <c r="B15" s="5"/>
      <c r="D15" s="166" t="str">
        <f>Setup!O17</f>
        <v>1. ab dem 1. Januar 2025 die vorzeitige Ausstattung von Messstellen an Zählpunkten der Sparte Elektrizität mit einem intelligenten Messsystem innerhalb von vier Monaten ab Beauftragung, auch an nicht von §29 Absatz 1 oder Absatz 2 erfassten Messstellen, insbesondere an nicht bilanzierungsrelevanten Unterzählpunkten innerhalb von Kundenanlagen im Sinne des §3 Nummer 59 und 60 des Energiewirtschaftsgesetzes, ab dem 1. Juli 2026 auch an Zählpunkten der Sparte Gas innerhalb von vier Monaten ab Beauftragung;</v>
      </c>
      <c r="G15" s="168">
        <f>ROUND((Setup!$X17/(Setup!$G$9)),(Setup!$G$11))</f>
        <v>84.03</v>
      </c>
      <c r="H15" s="79">
        <f>Setup!$X17</f>
        <v>100</v>
      </c>
      <c r="I15" s="77"/>
      <c r="J15" s="78">
        <f>G15</f>
        <v>84.03</v>
      </c>
      <c r="K15" s="79">
        <f>H15</f>
        <v>100</v>
      </c>
      <c r="L15" s="77"/>
      <c r="M15" s="78">
        <f t="shared" ref="M15:N15" si="0">J15</f>
        <v>84.03</v>
      </c>
      <c r="N15" s="79">
        <f t="shared" si="0"/>
        <v>100</v>
      </c>
      <c r="O15" s="10"/>
      <c r="R15" s="217"/>
      <c r="S15" s="217"/>
      <c r="T15" s="96"/>
      <c r="U15" s="96"/>
      <c r="V15" s="90"/>
      <c r="W15" s="102"/>
      <c r="X15" s="102"/>
      <c r="Y15" s="102"/>
      <c r="Z15" s="102"/>
      <c r="AA15" s="102"/>
      <c r="AB15" s="102"/>
      <c r="AC15" s="102"/>
      <c r="AD15" s="102"/>
    </row>
    <row r="16" spans="1:30" x14ac:dyDescent="0.25">
      <c r="A16" s="5"/>
      <c r="B16" s="5"/>
      <c r="D16" s="166"/>
      <c r="G16" s="217" t="s">
        <v>131</v>
      </c>
      <c r="H16" s="217"/>
      <c r="I16" s="37"/>
      <c r="J16" s="217" t="s">
        <v>131</v>
      </c>
      <c r="K16" s="217"/>
      <c r="M16" s="217" t="s">
        <v>131</v>
      </c>
      <c r="N16" s="217"/>
      <c r="O16" s="7"/>
      <c r="R16" s="89"/>
      <c r="S16" s="89"/>
      <c r="T16" s="96"/>
      <c r="U16" s="96"/>
      <c r="V16" s="90"/>
      <c r="W16" s="89"/>
      <c r="X16" s="89"/>
      <c r="Y16" s="89"/>
      <c r="Z16" s="89"/>
      <c r="AA16" s="89"/>
      <c r="AB16" s="89"/>
      <c r="AC16" s="89"/>
      <c r="AD16" s="89"/>
    </row>
    <row r="17" spans="1:30" x14ac:dyDescent="0.25">
      <c r="A17" s="5"/>
      <c r="B17" s="5"/>
      <c r="D17" s="166" t="str">
        <f>Setup!O18</f>
        <v xml:space="preserve">   zusätzlich optionale Einbaufälle laufend</v>
      </c>
      <c r="F17" s="2" t="str">
        <f>Setup!N18</f>
        <v>4-02-0-023</v>
      </c>
      <c r="G17" s="42">
        <f>ROUND((Setup!$X18/(Setup!$G$9)),(Setup!$G$11))</f>
        <v>25.21</v>
      </c>
      <c r="H17" s="79">
        <f>Setup!$X18</f>
        <v>30</v>
      </c>
      <c r="J17" s="78">
        <f t="shared" ref="J17:J31" si="1">G17</f>
        <v>25.21</v>
      </c>
      <c r="K17" s="79">
        <f t="shared" ref="K17:K31" si="2">H17</f>
        <v>30</v>
      </c>
      <c r="L17" s="77"/>
      <c r="M17" s="78">
        <f t="shared" ref="M17:M18" si="3">J17</f>
        <v>25.21</v>
      </c>
      <c r="N17" s="79">
        <f t="shared" ref="N17:N18" si="4">K17</f>
        <v>30</v>
      </c>
      <c r="O17" s="7"/>
      <c r="R17" s="89"/>
      <c r="S17" s="89"/>
      <c r="T17" s="96"/>
      <c r="U17" s="96"/>
      <c r="V17" s="90"/>
      <c r="W17" s="89"/>
      <c r="X17" s="89"/>
      <c r="Y17" s="89"/>
      <c r="Z17" s="89"/>
      <c r="AA17" s="89"/>
      <c r="AB17" s="89"/>
      <c r="AC17" s="89"/>
      <c r="AD17" s="89"/>
    </row>
    <row r="18" spans="1:30" s="2" customFormat="1" ht="45" x14ac:dyDescent="0.25">
      <c r="A18" s="5"/>
      <c r="B18" s="5"/>
      <c r="D18" s="166" t="str">
        <f>Setup!O19</f>
        <v>2. die zusätzliche Ausstattung von Messstellen mit Steuerungseinrichtungen, soweit erforderlich, ihre informationstechnische Anbindung an ein Smart-Meter-Gateway und an vorhandene zu steuernde Einrichtungen, insbesondere Energiemanagementsysteme, sowie die Konfiguration und Parametrierung von SMGW und Steuerungseinrichtung;</v>
      </c>
      <c r="G18" s="42">
        <f>ROUND((Setup!$X19/(Setup!$G$9)),(Setup!$G$11))</f>
        <v>25.21</v>
      </c>
      <c r="H18" s="79">
        <f>Setup!$X19</f>
        <v>30</v>
      </c>
      <c r="I18" s="77"/>
      <c r="J18" s="78">
        <f t="shared" si="1"/>
        <v>25.21</v>
      </c>
      <c r="K18" s="79">
        <f t="shared" si="2"/>
        <v>30</v>
      </c>
      <c r="L18" s="77"/>
      <c r="M18" s="78">
        <f t="shared" si="3"/>
        <v>25.21</v>
      </c>
      <c r="N18" s="79">
        <f t="shared" si="4"/>
        <v>30</v>
      </c>
      <c r="O18" s="10"/>
      <c r="R18" s="102"/>
      <c r="S18" s="90"/>
      <c r="T18" s="96"/>
      <c r="U18" s="96"/>
      <c r="V18" s="90"/>
      <c r="W18" s="102"/>
      <c r="X18" s="102"/>
      <c r="Y18" s="102"/>
      <c r="Z18" s="102"/>
      <c r="AA18" s="102"/>
      <c r="AB18" s="102"/>
      <c r="AC18" s="102"/>
      <c r="AD18" s="102"/>
    </row>
    <row r="19" spans="1:30" s="2" customFormat="1" ht="30" x14ac:dyDescent="0.25">
      <c r="A19" s="5"/>
      <c r="B19" s="5"/>
      <c r="D19" s="166" t="str">
        <f>Setup!O20</f>
        <v>3. die Übermittlung von abrechnungsrelevanten Messdaten über das Smart-Meter-Gateway aus dem Submetering-System der Liegenschaft nach der Heizkostenverordnung,</v>
      </c>
      <c r="G19" s="42">
        <f>ROUND((Setup!$X20/(Setup!$G$9)),(Setup!$G$11))</f>
        <v>8.4</v>
      </c>
      <c r="H19" s="79">
        <f>Setup!$X20</f>
        <v>10</v>
      </c>
      <c r="I19" s="77"/>
      <c r="J19" s="78">
        <f t="shared" si="1"/>
        <v>8.4</v>
      </c>
      <c r="K19" s="79">
        <f t="shared" si="2"/>
        <v>10</v>
      </c>
      <c r="L19" s="77"/>
      <c r="M19" s="78">
        <f t="shared" ref="M19" si="5">J19</f>
        <v>8.4</v>
      </c>
      <c r="N19" s="79">
        <f t="shared" ref="N19" si="6">K19</f>
        <v>10</v>
      </c>
      <c r="O19" s="10"/>
      <c r="R19" s="102"/>
      <c r="S19" s="90"/>
      <c r="T19" s="96"/>
      <c r="U19" s="96"/>
      <c r="V19" s="90"/>
      <c r="W19" s="102"/>
      <c r="X19" s="102"/>
      <c r="Y19" s="102"/>
      <c r="Z19" s="102"/>
      <c r="AA19" s="102"/>
      <c r="AB19" s="102"/>
      <c r="AC19" s="102"/>
      <c r="AD19" s="102"/>
    </row>
    <row r="20" spans="1:30" s="2" customFormat="1" ht="30" x14ac:dyDescent="0.25">
      <c r="A20" s="5"/>
      <c r="B20" s="5"/>
      <c r="D20" s="166" t="str">
        <f>Setup!O21</f>
        <v>4. die notwendige informationstechnische Anbindung von Hauptmesseinrichtungen einer weiteren Sparte im Sinne des §6 Abs. 1 Nummer 2 an ein Smart-Meter-Gateway einschließlich der täglichen Übermittlung von abrechnungsrelevanten Messdaten</v>
      </c>
      <c r="G20" s="42">
        <f>ROUND((Setup!$X21/(Setup!$G$9)),(Setup!$G$11))</f>
        <v>8.4</v>
      </c>
      <c r="H20" s="79">
        <f>Setup!$X21</f>
        <v>10</v>
      </c>
      <c r="I20" s="77"/>
      <c r="J20" s="78">
        <f t="shared" si="1"/>
        <v>8.4</v>
      </c>
      <c r="K20" s="79">
        <f t="shared" si="2"/>
        <v>10</v>
      </c>
      <c r="L20" s="77"/>
      <c r="M20" s="78">
        <f t="shared" ref="M20" si="7">J20</f>
        <v>8.4</v>
      </c>
      <c r="N20" s="79">
        <f t="shared" ref="N20" si="8">K20</f>
        <v>10</v>
      </c>
      <c r="O20" s="10"/>
      <c r="R20" s="102"/>
      <c r="S20" s="90"/>
      <c r="T20" s="96"/>
      <c r="U20" s="96"/>
      <c r="V20" s="90"/>
      <c r="W20" s="102"/>
      <c r="X20" s="102"/>
      <c r="Y20" s="102"/>
      <c r="Z20" s="102"/>
      <c r="AA20" s="102"/>
      <c r="AB20" s="102"/>
      <c r="AC20" s="102"/>
      <c r="AD20" s="102"/>
    </row>
    <row r="21" spans="1:30" s="2" customFormat="1" ht="30" x14ac:dyDescent="0.25">
      <c r="A21" s="5"/>
      <c r="B21" s="5"/>
      <c r="D21" s="166" t="str">
        <f>Setup!O22</f>
        <v>5. ab dem 1. Januar 2028 die für die Teilnahme am Regelenergiemarkt notwendige Datenkommunikation über das Smart-Meter-Gateway einschließlich der notwendigen informationstechnischen Anbindung an das Smart-Meter-Gateway</v>
      </c>
      <c r="G21" s="42">
        <f>ROUND((Setup!$X22/(Setup!$G$9)),(Setup!$G$11))</f>
        <v>18.489999999999998</v>
      </c>
      <c r="H21" s="79">
        <f>Setup!$X22</f>
        <v>22</v>
      </c>
      <c r="I21" s="77"/>
      <c r="J21" s="78">
        <f t="shared" si="1"/>
        <v>18.489999999999998</v>
      </c>
      <c r="K21" s="79">
        <f t="shared" si="2"/>
        <v>22</v>
      </c>
      <c r="L21" s="77"/>
      <c r="M21" s="78">
        <f t="shared" ref="M21" si="9">J21</f>
        <v>18.489999999999998</v>
      </c>
      <c r="N21" s="79">
        <f t="shared" ref="N21" si="10">K21</f>
        <v>22</v>
      </c>
      <c r="O21" s="10"/>
      <c r="R21" s="102"/>
      <c r="S21" s="90"/>
      <c r="T21" s="96"/>
      <c r="U21" s="96"/>
      <c r="V21" s="90"/>
      <c r="W21" s="102"/>
      <c r="X21" s="102"/>
      <c r="Y21" s="102"/>
      <c r="Z21" s="102"/>
      <c r="AA21" s="102"/>
      <c r="AB21" s="102"/>
      <c r="AC21" s="102"/>
      <c r="AD21" s="102"/>
    </row>
    <row r="22" spans="1:30" s="2" customFormat="1" ht="30.75" customHeight="1" x14ac:dyDescent="0.25">
      <c r="A22" s="5"/>
      <c r="B22" s="5"/>
      <c r="D22" s="166" t="str">
        <f>Setup!O23</f>
        <v>6. nach Maßgabe der §§56 und 64 die Erhebung und die minütliche Übermittlung von Netzzustandsdaten an den Netzbetreiber über das Smart-Meter-Gateway an bis zu 25 Prozent der vom Messstellenbetreiber in dem jeweiligen Netzgebiet mit intelligenten Messsystemen ausgestatteten Netzanschlüsse</v>
      </c>
      <c r="G22" s="42">
        <f>ROUND((Setup!$X23/(Setup!$G$9)),(Setup!$G$11))</f>
        <v>25.21</v>
      </c>
      <c r="H22" s="79">
        <f>Setup!$X23</f>
        <v>30</v>
      </c>
      <c r="I22" s="77"/>
      <c r="J22" s="78">
        <f t="shared" si="1"/>
        <v>25.21</v>
      </c>
      <c r="K22" s="79">
        <f t="shared" si="2"/>
        <v>30</v>
      </c>
      <c r="L22" s="77"/>
      <c r="M22" s="78">
        <f t="shared" ref="M22" si="11">J22</f>
        <v>25.21</v>
      </c>
      <c r="N22" s="79">
        <f t="shared" ref="N22" si="12">K22</f>
        <v>30</v>
      </c>
      <c r="O22" s="10"/>
      <c r="R22" s="102"/>
      <c r="S22" s="90"/>
      <c r="T22" s="96"/>
      <c r="U22" s="96"/>
      <c r="V22" s="90"/>
      <c r="W22" s="102"/>
      <c r="X22" s="102"/>
      <c r="Y22" s="102"/>
      <c r="Z22" s="102"/>
      <c r="AA22" s="102"/>
      <c r="AB22" s="102"/>
      <c r="AC22" s="102"/>
      <c r="AD22" s="102"/>
    </row>
    <row r="23" spans="1:30" s="2" customFormat="1" ht="30" x14ac:dyDescent="0.25">
      <c r="A23" s="5"/>
      <c r="B23" s="5"/>
      <c r="D23" s="166" t="str">
        <f>Setup!O24</f>
        <v xml:space="preserve">7. die Bereitstellung und den technischen Betrieb des Smart-Meter-Gateways, seiner Schnittstellen und Kanäle für Auftragsdienstleistungen des Anschlussnutzers oder des Anschlussnehmers und Mehrwertdienste </v>
      </c>
      <c r="G23" s="42">
        <f>ROUND((Setup!$X24/(Setup!$G$9)),(Setup!$G$11))</f>
        <v>8.4</v>
      </c>
      <c r="H23" s="79">
        <f>Setup!$X24</f>
        <v>10</v>
      </c>
      <c r="I23" s="77"/>
      <c r="J23" s="78">
        <f t="shared" si="1"/>
        <v>8.4</v>
      </c>
      <c r="K23" s="79">
        <f t="shared" si="2"/>
        <v>10</v>
      </c>
      <c r="L23" s="77"/>
      <c r="M23" s="78">
        <f t="shared" ref="M23" si="13">J23</f>
        <v>8.4</v>
      </c>
      <c r="N23" s="79">
        <f t="shared" ref="N23" si="14">K23</f>
        <v>10</v>
      </c>
      <c r="O23" s="10"/>
      <c r="R23" s="102"/>
      <c r="S23" s="90"/>
      <c r="T23" s="96"/>
      <c r="U23" s="96"/>
      <c r="V23" s="90"/>
      <c r="W23" s="102"/>
      <c r="X23" s="102"/>
      <c r="Y23" s="102"/>
      <c r="Z23" s="102"/>
      <c r="AA23" s="102"/>
      <c r="AB23" s="102"/>
      <c r="AC23" s="102"/>
      <c r="AD23" s="102"/>
    </row>
    <row r="24" spans="1:30" s="2" customFormat="1" ht="31.5" customHeight="1" x14ac:dyDescent="0.25">
      <c r="A24" s="5"/>
      <c r="B24" s="5"/>
      <c r="D24" s="166" t="str">
        <f>Setup!O25</f>
        <v>8. nach Maßgabe einer Verordnung nach Absatz 4 in den Fällen der Nummer 5 und 6 sowie des Absatzes 1 Nummer 1, 4 bis 9 jeweils die Abwicklung der notwendigen Datenkommunikation über eine unterbrechungsfreie, schwarzfallfeste, dedizierte Weitverkehrskommunikationsverbindung</v>
      </c>
      <c r="G24" s="42">
        <f>ROUND((Setup!$X25/(Setup!$G$9)),(Setup!$G$11))</f>
        <v>8.4</v>
      </c>
      <c r="H24" s="79">
        <f>Setup!$X25</f>
        <v>10</v>
      </c>
      <c r="I24" s="80"/>
      <c r="J24" s="78">
        <f t="shared" si="1"/>
        <v>8.4</v>
      </c>
      <c r="K24" s="79">
        <f t="shared" si="2"/>
        <v>10</v>
      </c>
      <c r="L24" s="77"/>
      <c r="M24" s="78">
        <f t="shared" ref="M24" si="15">J24</f>
        <v>8.4</v>
      </c>
      <c r="N24" s="79">
        <f t="shared" ref="N24" si="16">K24</f>
        <v>10</v>
      </c>
      <c r="O24" s="10"/>
      <c r="R24" s="102"/>
      <c r="S24" s="102"/>
      <c r="T24" s="96"/>
      <c r="U24" s="96"/>
      <c r="V24" s="90"/>
      <c r="W24" s="102"/>
      <c r="X24" s="102"/>
      <c r="Y24" s="102"/>
      <c r="Z24" s="102"/>
      <c r="AA24" s="102"/>
      <c r="AB24" s="102"/>
      <c r="AC24" s="102"/>
      <c r="AD24" s="102"/>
    </row>
    <row r="25" spans="1:30" s="2" customFormat="1" ht="30" x14ac:dyDescent="0.25">
      <c r="A25" s="5"/>
      <c r="B25" s="5"/>
      <c r="D25" s="166" t="str">
        <f>Setup!O26</f>
        <v>9. bei nicht mit einem intelligenten Messsystem ausgestatteten Messstellen, die Ausstattung der Messstelle mit erforderlichen technischen Einrichtungen zur Ermöglichung einer Tarifierung bezogener elektrischer Energie in mindestens zwei Tarifstufen</v>
      </c>
      <c r="F25" s="2" t="str">
        <f>Setup!N26</f>
        <v>4-02-0-019</v>
      </c>
      <c r="G25" s="42">
        <f>ROUND((Setup!$X26/(Setup!$G$9)),(Setup!$G$11))</f>
        <v>8.4</v>
      </c>
      <c r="H25" s="79">
        <f>Setup!$X26</f>
        <v>10</v>
      </c>
      <c r="I25" s="80"/>
      <c r="J25" s="78">
        <f t="shared" si="1"/>
        <v>8.4</v>
      </c>
      <c r="K25" s="79">
        <f t="shared" si="2"/>
        <v>10</v>
      </c>
      <c r="L25" s="77"/>
      <c r="M25" s="78">
        <f t="shared" ref="M25" si="17">J25</f>
        <v>8.4</v>
      </c>
      <c r="N25" s="79">
        <f t="shared" ref="N25" si="18">K25</f>
        <v>10</v>
      </c>
      <c r="O25" s="10"/>
      <c r="R25" s="102"/>
      <c r="S25" s="90"/>
      <c r="T25" s="96"/>
      <c r="U25" s="96"/>
      <c r="V25" s="90"/>
      <c r="W25" s="102"/>
      <c r="X25" s="102"/>
      <c r="Y25" s="102"/>
      <c r="Z25" s="102"/>
      <c r="AA25" s="102"/>
      <c r="AB25" s="102"/>
      <c r="AC25" s="102"/>
      <c r="AD25" s="102"/>
    </row>
    <row r="26" spans="1:30" ht="45" x14ac:dyDescent="0.25">
      <c r="A26" s="5"/>
      <c r="B26" s="5"/>
      <c r="D26" s="166" t="str">
        <f>Setup!O27</f>
        <v>10. die tägliche Übermittlung aller nach §55 Absatz 1, 3 und 4 an einer Messstelle erhobenen und nach §60 aufbereiteten Messwerte an weitere vom Anschlussnutzer oder Anlagenbetreiber beauftragte Dritte im Rahmen der elektronischen Marktkommunikation nach den Festlegungen der Bundesnetzagentur.</v>
      </c>
      <c r="F26" s="2"/>
      <c r="G26" s="42">
        <f>ROUND((Setup!$X27/(Setup!$G$9)),(Setup!$G$11))</f>
        <v>25.21</v>
      </c>
      <c r="H26" s="79">
        <f>Setup!$X27</f>
        <v>30</v>
      </c>
      <c r="J26" s="78">
        <f t="shared" si="1"/>
        <v>25.21</v>
      </c>
      <c r="K26" s="79">
        <f t="shared" si="2"/>
        <v>30</v>
      </c>
      <c r="L26" s="77"/>
      <c r="M26" s="78">
        <f t="shared" ref="M26" si="19">J26</f>
        <v>25.21</v>
      </c>
      <c r="N26" s="79">
        <f t="shared" ref="N26" si="20">K26</f>
        <v>30</v>
      </c>
      <c r="O26" s="7"/>
      <c r="R26" s="89"/>
      <c r="S26" s="89"/>
      <c r="T26" s="96"/>
      <c r="U26" s="96"/>
      <c r="V26" s="90"/>
      <c r="W26" s="89"/>
      <c r="X26" s="89"/>
      <c r="Y26" s="89"/>
      <c r="Z26" s="89"/>
      <c r="AA26" s="89"/>
      <c r="AB26" s="89"/>
      <c r="AC26" s="89"/>
      <c r="AD26" s="89"/>
    </row>
    <row r="27" spans="1:30" x14ac:dyDescent="0.25">
      <c r="A27" s="5"/>
      <c r="B27" s="5"/>
      <c r="D27" s="1" t="str">
        <f>Setup!O28</f>
        <v>Stromwandlersatz</v>
      </c>
      <c r="E27" s="22" t="str">
        <f>Setup!R28</f>
        <v>Niederspannung</v>
      </c>
      <c r="F27" s="2" t="str">
        <f>Setup!N28</f>
        <v>4-02-0-018</v>
      </c>
      <c r="G27" s="42">
        <f>ROUND((H27/(Setup!$G$9)),(Setup!$G$11))</f>
        <v>18</v>
      </c>
      <c r="H27" s="79">
        <f>Setup!$X28</f>
        <v>21.42</v>
      </c>
      <c r="J27" s="78">
        <f t="shared" si="1"/>
        <v>18</v>
      </c>
      <c r="K27" s="79">
        <f t="shared" si="2"/>
        <v>21.42</v>
      </c>
      <c r="L27" s="77"/>
      <c r="M27" s="78">
        <f t="shared" ref="M27" si="21">J27</f>
        <v>18</v>
      </c>
      <c r="N27" s="79">
        <f t="shared" ref="N27" si="22">K27</f>
        <v>21.42</v>
      </c>
      <c r="O27" s="7"/>
      <c r="R27" s="89"/>
      <c r="S27" s="89"/>
      <c r="T27" s="96"/>
      <c r="U27" s="96"/>
      <c r="V27" s="90"/>
      <c r="W27" s="89"/>
      <c r="X27" s="89"/>
      <c r="Y27" s="89"/>
      <c r="Z27" s="89"/>
      <c r="AA27" s="89"/>
      <c r="AB27" s="89"/>
      <c r="AC27" s="89"/>
      <c r="AD27" s="89"/>
    </row>
    <row r="28" spans="1:30" x14ac:dyDescent="0.25">
      <c r="A28" s="5"/>
      <c r="B28" s="5"/>
      <c r="D28" s="1" t="str">
        <f>Setup!O29</f>
        <v>Strom- und Spannungswandlersatz</v>
      </c>
      <c r="E28" s="22" t="str">
        <f>Setup!R29</f>
        <v>Mittelspannung</v>
      </c>
      <c r="F28" s="2" t="str">
        <f>Setup!N29</f>
        <v>4-02-0-017</v>
      </c>
      <c r="G28" s="42">
        <f>ROUND((H28/(Setup!$G$9)),(Setup!$G$11))</f>
        <v>238</v>
      </c>
      <c r="H28" s="79">
        <f>Setup!$X29</f>
        <v>283.22000000000003</v>
      </c>
      <c r="J28" s="78">
        <f t="shared" si="1"/>
        <v>238</v>
      </c>
      <c r="K28" s="79">
        <f t="shared" si="2"/>
        <v>283.22000000000003</v>
      </c>
      <c r="L28" s="77"/>
      <c r="M28" s="78">
        <f t="shared" ref="M28" si="23">J28</f>
        <v>238</v>
      </c>
      <c r="N28" s="79">
        <f t="shared" ref="N28" si="24">K28</f>
        <v>283.22000000000003</v>
      </c>
      <c r="O28" s="7"/>
      <c r="R28" s="89"/>
      <c r="S28" s="89"/>
      <c r="T28" s="96"/>
      <c r="U28" s="96"/>
      <c r="V28" s="90"/>
      <c r="W28" s="89"/>
      <c r="X28" s="89"/>
      <c r="Y28" s="89"/>
      <c r="Z28" s="89"/>
      <c r="AA28" s="89"/>
      <c r="AB28" s="89"/>
      <c r="AC28" s="89"/>
      <c r="AD28" s="89"/>
    </row>
    <row r="29" spans="1:30" s="2" customFormat="1" x14ac:dyDescent="0.25">
      <c r="A29" s="5"/>
      <c r="B29" s="5"/>
      <c r="D29" s="1" t="str">
        <f>Setup!O30</f>
        <v>Strom- und Spannungswandlersatz</v>
      </c>
      <c r="E29" s="22" t="str">
        <f>Setup!R30</f>
        <v>Hochspannung</v>
      </c>
      <c r="F29" s="2" t="str">
        <f>Setup!N30</f>
        <v>4-02-0-016</v>
      </c>
      <c r="G29" s="42">
        <f>ROUND((H29/(Setup!$G$9)),(Setup!$G$11))</f>
        <v>0</v>
      </c>
      <c r="H29" s="79">
        <f>Setup!$X30</f>
        <v>0</v>
      </c>
      <c r="I29" s="77"/>
      <c r="J29" s="78">
        <f t="shared" si="1"/>
        <v>0</v>
      </c>
      <c r="K29" s="79">
        <f t="shared" si="2"/>
        <v>0</v>
      </c>
      <c r="L29" s="77"/>
      <c r="M29" s="78">
        <f t="shared" ref="M29" si="25">J29</f>
        <v>0</v>
      </c>
      <c r="N29" s="79">
        <f t="shared" ref="N29" si="26">K29</f>
        <v>0</v>
      </c>
      <c r="O29" s="10"/>
      <c r="R29" s="102"/>
      <c r="S29" s="90"/>
      <c r="T29" s="96"/>
      <c r="U29" s="96"/>
      <c r="V29" s="90"/>
      <c r="W29" s="102"/>
      <c r="X29" s="102"/>
      <c r="Y29" s="102"/>
      <c r="Z29" s="102"/>
      <c r="AA29" s="102"/>
      <c r="AB29" s="102"/>
      <c r="AC29" s="102"/>
      <c r="AD29" s="102"/>
    </row>
    <row r="30" spans="1:30" s="2" customFormat="1" x14ac:dyDescent="0.25">
      <c r="A30" s="5"/>
      <c r="B30" s="5"/>
      <c r="D30" s="1" t="str">
        <f>Setup!O31</f>
        <v>Strom- und Spannungswandlersatz</v>
      </c>
      <c r="E30" s="22" t="str">
        <f>Setup!R31</f>
        <v>Höchstspannung</v>
      </c>
      <c r="F30" s="2" t="str">
        <f>Setup!N31</f>
        <v>4-02-0-015</v>
      </c>
      <c r="G30" s="42">
        <f>ROUND((H30/(Setup!$G$9)),(Setup!$G$11))</f>
        <v>0</v>
      </c>
      <c r="H30" s="79">
        <f>Setup!$X31</f>
        <v>0</v>
      </c>
      <c r="I30" s="77"/>
      <c r="J30" s="78">
        <f t="shared" si="1"/>
        <v>0</v>
      </c>
      <c r="K30" s="79">
        <f t="shared" si="2"/>
        <v>0</v>
      </c>
      <c r="L30" s="77"/>
      <c r="M30" s="78">
        <f t="shared" ref="M30" si="27">J30</f>
        <v>0</v>
      </c>
      <c r="N30" s="79">
        <f t="shared" ref="N30" si="28">K30</f>
        <v>0</v>
      </c>
      <c r="O30" s="10"/>
      <c r="R30" s="102"/>
      <c r="S30" s="90"/>
      <c r="T30" s="96"/>
      <c r="U30" s="96"/>
      <c r="V30" s="90"/>
      <c r="W30" s="102"/>
      <c r="X30" s="102"/>
      <c r="Y30" s="102"/>
      <c r="Z30" s="102"/>
      <c r="AA30" s="102"/>
      <c r="AB30" s="102"/>
      <c r="AC30" s="102"/>
      <c r="AD30" s="102"/>
    </row>
    <row r="31" spans="1:30" x14ac:dyDescent="0.25">
      <c r="A31" s="5"/>
      <c r="B31" s="5"/>
      <c r="D31" s="1" t="str">
        <f>Setup!O32</f>
        <v>zusätzliche Messung / Auslesung mME</v>
      </c>
      <c r="E31" t="s">
        <v>137</v>
      </c>
      <c r="F31" s="2"/>
      <c r="G31" s="42">
        <f>ROUND((H31/(Setup!$G$9)),(Setup!$G$11))</f>
        <v>2.8</v>
      </c>
      <c r="H31" s="79">
        <f>Setup!$X32</f>
        <v>3.33</v>
      </c>
      <c r="J31" s="78">
        <f t="shared" si="1"/>
        <v>2.8</v>
      </c>
      <c r="K31" s="79">
        <f t="shared" si="2"/>
        <v>3.33</v>
      </c>
      <c r="L31" s="77"/>
      <c r="M31" s="78">
        <f t="shared" ref="M31" si="29">J31</f>
        <v>2.8</v>
      </c>
      <c r="N31" s="79">
        <f t="shared" ref="N31" si="30">K31</f>
        <v>3.33</v>
      </c>
      <c r="O31" s="7"/>
      <c r="R31" s="89"/>
      <c r="S31" s="89"/>
      <c r="T31" s="96"/>
      <c r="U31" s="96"/>
      <c r="V31" s="90"/>
      <c r="W31" s="89"/>
      <c r="X31" s="89"/>
      <c r="Y31" s="89"/>
      <c r="Z31" s="89"/>
      <c r="AA31" s="89"/>
      <c r="AB31" s="89"/>
      <c r="AC31" s="89"/>
      <c r="AD31" s="89"/>
    </row>
    <row r="32" spans="1:30" x14ac:dyDescent="0.25">
      <c r="A32" s="5"/>
      <c r="B32" s="5"/>
      <c r="D32" s="1" t="str">
        <f>Setup!O33</f>
        <v>weiteres Energiemanagement von regelbaren Erzeugungs- und Verbrauchsanlagen</v>
      </c>
      <c r="E32" s="22"/>
      <c r="F32" s="2"/>
      <c r="G32" s="42">
        <f>ROUND((H32/(Setup!$G$9)),(Setup!$G$11))</f>
        <v>0</v>
      </c>
      <c r="H32" s="176">
        <f>Setup!$X33</f>
        <v>0</v>
      </c>
      <c r="I32" s="177"/>
      <c r="J32" s="178">
        <f t="shared" ref="J32:J44" si="31">G32</f>
        <v>0</v>
      </c>
      <c r="K32" s="179">
        <f t="shared" ref="K32:K44" si="32">H32</f>
        <v>0</v>
      </c>
      <c r="L32" s="177"/>
      <c r="M32" s="178">
        <f t="shared" ref="M32:M44" si="33">J32</f>
        <v>0</v>
      </c>
      <c r="N32" s="179">
        <f t="shared" ref="N32:N44" si="34">K32</f>
        <v>0</v>
      </c>
      <c r="O32" s="7"/>
      <c r="R32" s="89"/>
      <c r="S32" s="89"/>
      <c r="T32" s="96"/>
      <c r="U32" s="90"/>
      <c r="V32" s="90"/>
      <c r="W32" s="89"/>
      <c r="X32" s="89"/>
      <c r="Y32" s="89"/>
      <c r="Z32" s="89"/>
      <c r="AA32" s="89"/>
      <c r="AB32" s="89"/>
      <c r="AC32" s="89"/>
      <c r="AD32" s="89"/>
    </row>
    <row r="33" spans="1:30" x14ac:dyDescent="0.25">
      <c r="A33" s="5"/>
      <c r="B33" s="5"/>
      <c r="D33" s="1" t="str">
        <f>Setup!O34</f>
        <v>Erhebung von Zustandsdaten der Netze anderer Sparten</v>
      </c>
      <c r="E33" s="22"/>
      <c r="F33" s="2"/>
      <c r="G33" s="42">
        <f>ROUND((H33/(Setup!$G$9)),(Setup!$G$11))</f>
        <v>0</v>
      </c>
      <c r="H33" s="176">
        <f>Setup!$X34</f>
        <v>0</v>
      </c>
      <c r="I33" s="177"/>
      <c r="J33" s="178">
        <f t="shared" si="31"/>
        <v>0</v>
      </c>
      <c r="K33" s="179">
        <f t="shared" si="32"/>
        <v>0</v>
      </c>
      <c r="L33" s="177"/>
      <c r="M33" s="178">
        <f t="shared" si="33"/>
        <v>0</v>
      </c>
      <c r="N33" s="179">
        <f t="shared" si="34"/>
        <v>0</v>
      </c>
      <c r="O33" s="7"/>
      <c r="R33" s="89"/>
      <c r="S33" s="89"/>
      <c r="T33" s="96"/>
      <c r="U33" s="96"/>
      <c r="V33" s="90"/>
      <c r="W33" s="89"/>
      <c r="X33" s="89"/>
      <c r="Y33" s="89"/>
      <c r="Z33" s="89"/>
      <c r="AA33" s="89"/>
      <c r="AB33" s="89"/>
      <c r="AC33" s="89"/>
      <c r="AD33" s="89"/>
    </row>
    <row r="34" spans="1:30" x14ac:dyDescent="0.25">
      <c r="A34" s="5"/>
      <c r="B34" s="5"/>
      <c r="D34" s="1" t="str">
        <f>Setup!O35</f>
        <v>Entgelt für Messstellenbetrieb bei individuellem Angebot</v>
      </c>
      <c r="E34" s="22"/>
      <c r="F34" s="2" t="str">
        <f>Setup!N35</f>
        <v>4-02-0-021</v>
      </c>
      <c r="G34" s="42">
        <f>ROUND((H34/(Setup!$G$9)),(Setup!$G$11))</f>
        <v>0</v>
      </c>
      <c r="H34" s="176">
        <f>Setup!$X35</f>
        <v>0</v>
      </c>
      <c r="I34" s="177"/>
      <c r="J34" s="178">
        <f t="shared" si="31"/>
        <v>0</v>
      </c>
      <c r="K34" s="179">
        <f t="shared" si="32"/>
        <v>0</v>
      </c>
      <c r="L34" s="177"/>
      <c r="M34" s="178">
        <f t="shared" si="33"/>
        <v>0</v>
      </c>
      <c r="N34" s="179">
        <f t="shared" si="34"/>
        <v>0</v>
      </c>
      <c r="O34" s="7"/>
      <c r="R34" s="89"/>
      <c r="S34" s="89"/>
      <c r="T34" s="96"/>
      <c r="U34" s="90"/>
      <c r="V34" s="90"/>
      <c r="W34" s="89"/>
      <c r="X34" s="89"/>
      <c r="Y34" s="89"/>
      <c r="Z34" s="89"/>
      <c r="AA34" s="89"/>
      <c r="AB34" s="89"/>
      <c r="AC34" s="89"/>
      <c r="AD34" s="89"/>
    </row>
    <row r="35" spans="1:30" x14ac:dyDescent="0.25">
      <c r="A35" s="5"/>
      <c r="B35" s="5"/>
      <c r="D35" s="1" t="str">
        <f>Setup!O36</f>
        <v>weitere nicht verpflichtende Zusatzleistung 1</v>
      </c>
      <c r="E35" s="22"/>
      <c r="F35" s="2"/>
      <c r="G35" s="42">
        <f>ROUND((H35/(Setup!$G$9)),(Setup!$G$11))</f>
        <v>0</v>
      </c>
      <c r="H35" s="176">
        <f>Setup!$X36</f>
        <v>0</v>
      </c>
      <c r="I35" s="177"/>
      <c r="J35" s="178">
        <f t="shared" ref="J35:J43" si="35">G35</f>
        <v>0</v>
      </c>
      <c r="K35" s="179">
        <f t="shared" ref="K35:K43" si="36">H35</f>
        <v>0</v>
      </c>
      <c r="L35" s="177"/>
      <c r="M35" s="178">
        <f t="shared" ref="M35:M43" si="37">J35</f>
        <v>0</v>
      </c>
      <c r="N35" s="179">
        <f t="shared" ref="N35:N43" si="38">K35</f>
        <v>0</v>
      </c>
      <c r="O35" s="7"/>
      <c r="R35" s="89"/>
      <c r="S35" s="89"/>
      <c r="T35" s="96"/>
      <c r="U35" s="96"/>
      <c r="V35" s="90"/>
      <c r="W35" s="89"/>
      <c r="X35" s="89"/>
      <c r="Y35" s="89"/>
      <c r="Z35" s="89"/>
      <c r="AA35" s="89"/>
      <c r="AB35" s="89"/>
      <c r="AC35" s="89"/>
      <c r="AD35" s="89"/>
    </row>
    <row r="36" spans="1:30" x14ac:dyDescent="0.25">
      <c r="A36" s="5"/>
      <c r="B36" s="5"/>
      <c r="D36" s="1" t="str">
        <f>Setup!O37</f>
        <v>weitere nicht verpflichtende Zusatzleistung 2</v>
      </c>
      <c r="E36" s="22"/>
      <c r="F36" s="2"/>
      <c r="G36" s="42">
        <f>ROUND((H36/(Setup!$G$9)),(Setup!$G$11))</f>
        <v>0</v>
      </c>
      <c r="H36" s="176">
        <f>Setup!$X37</f>
        <v>0</v>
      </c>
      <c r="I36" s="177"/>
      <c r="J36" s="178">
        <f t="shared" si="35"/>
        <v>0</v>
      </c>
      <c r="K36" s="179">
        <f t="shared" si="36"/>
        <v>0</v>
      </c>
      <c r="L36" s="177"/>
      <c r="M36" s="178">
        <f t="shared" si="37"/>
        <v>0</v>
      </c>
      <c r="N36" s="179">
        <f t="shared" si="38"/>
        <v>0</v>
      </c>
      <c r="O36" s="7"/>
      <c r="R36" s="89"/>
      <c r="S36" s="89"/>
      <c r="T36" s="96"/>
      <c r="U36" s="96"/>
      <c r="V36" s="90"/>
      <c r="W36" s="89"/>
      <c r="X36" s="89"/>
      <c r="Y36" s="89"/>
      <c r="Z36" s="89"/>
      <c r="AA36" s="89"/>
      <c r="AB36" s="89"/>
      <c r="AC36" s="89"/>
      <c r="AD36" s="89"/>
    </row>
    <row r="37" spans="1:30" x14ac:dyDescent="0.25">
      <c r="A37" s="5"/>
      <c r="B37" s="5"/>
      <c r="D37" s="1" t="str">
        <f>Setup!O38</f>
        <v>weitere nicht verpflichtende Zusatzleistung 3</v>
      </c>
      <c r="G37" s="42">
        <f>ROUND((H37/(Setup!$G$9)),(Setup!$G$11))</f>
        <v>0</v>
      </c>
      <c r="H37" s="176">
        <f>Setup!$X38</f>
        <v>0</v>
      </c>
      <c r="I37" s="177"/>
      <c r="J37" s="178">
        <f t="shared" si="35"/>
        <v>0</v>
      </c>
      <c r="K37" s="179">
        <f t="shared" si="36"/>
        <v>0</v>
      </c>
      <c r="L37" s="177"/>
      <c r="M37" s="178">
        <f t="shared" si="37"/>
        <v>0</v>
      </c>
      <c r="N37" s="179">
        <f t="shared" si="38"/>
        <v>0</v>
      </c>
      <c r="O37" s="7"/>
      <c r="R37" s="89"/>
      <c r="S37" s="89"/>
      <c r="T37" s="96"/>
      <c r="U37" s="90"/>
      <c r="V37" s="90"/>
      <c r="W37" s="89"/>
      <c r="X37" s="89"/>
      <c r="Y37" s="89"/>
      <c r="Z37" s="89"/>
      <c r="AA37" s="89"/>
      <c r="AB37" s="89"/>
      <c r="AC37" s="89"/>
      <c r="AD37" s="89"/>
    </row>
    <row r="38" spans="1:30" x14ac:dyDescent="0.25">
      <c r="A38" s="5"/>
      <c r="B38" s="5"/>
      <c r="D38" s="1" t="str">
        <f>Setup!O39</f>
        <v>weitere nicht verpflichtende Zusatzleistung 4</v>
      </c>
      <c r="G38" s="42">
        <f>ROUND((H38/(Setup!$G$9)),(Setup!$G$11))</f>
        <v>0</v>
      </c>
      <c r="H38" s="176">
        <f>Setup!$X39</f>
        <v>0</v>
      </c>
      <c r="I38" s="177"/>
      <c r="J38" s="178">
        <f t="shared" si="35"/>
        <v>0</v>
      </c>
      <c r="K38" s="179">
        <f t="shared" si="36"/>
        <v>0</v>
      </c>
      <c r="L38" s="177"/>
      <c r="M38" s="178">
        <f t="shared" si="37"/>
        <v>0</v>
      </c>
      <c r="N38" s="179">
        <f t="shared" si="38"/>
        <v>0</v>
      </c>
      <c r="O38" s="7"/>
      <c r="R38" s="89"/>
      <c r="S38" s="89"/>
      <c r="T38" s="90"/>
      <c r="U38" s="90"/>
      <c r="V38" s="90"/>
      <c r="W38" s="89"/>
      <c r="X38" s="89"/>
      <c r="Y38" s="89"/>
      <c r="Z38" s="89"/>
      <c r="AA38" s="89"/>
      <c r="AB38" s="89"/>
      <c r="AC38" s="89"/>
      <c r="AD38" s="89"/>
    </row>
    <row r="39" spans="1:30" x14ac:dyDescent="0.25">
      <c r="A39" s="5"/>
      <c r="B39" s="5"/>
      <c r="D39" s="1" t="str">
        <f>Setup!O40</f>
        <v>weitere nicht verpflichtende Zusatzleistung 5</v>
      </c>
      <c r="G39" s="42">
        <f>ROUND((H39/(Setup!$G$9)),(Setup!$G$11))</f>
        <v>0</v>
      </c>
      <c r="H39" s="176">
        <f>Setup!$X40</f>
        <v>0</v>
      </c>
      <c r="I39" s="177"/>
      <c r="J39" s="178">
        <f t="shared" si="35"/>
        <v>0</v>
      </c>
      <c r="K39" s="179">
        <f t="shared" si="36"/>
        <v>0</v>
      </c>
      <c r="L39" s="177"/>
      <c r="M39" s="178">
        <f t="shared" si="37"/>
        <v>0</v>
      </c>
      <c r="N39" s="179">
        <f t="shared" si="38"/>
        <v>0</v>
      </c>
      <c r="O39" s="7"/>
      <c r="R39" s="89"/>
      <c r="S39" s="89"/>
      <c r="T39" s="96"/>
      <c r="U39" s="90"/>
      <c r="V39" s="90"/>
      <c r="W39" s="89"/>
      <c r="X39" s="89"/>
      <c r="Y39" s="89"/>
      <c r="Z39" s="89"/>
      <c r="AA39" s="89"/>
      <c r="AB39" s="89"/>
      <c r="AC39" s="89"/>
      <c r="AD39" s="89"/>
    </row>
    <row r="40" spans="1:30" x14ac:dyDescent="0.25">
      <c r="A40" s="5"/>
      <c r="B40" s="5"/>
      <c r="D40" s="1" t="str">
        <f>Setup!O41</f>
        <v>weitere nicht verpflichtende Zusatzleistung 6</v>
      </c>
      <c r="G40" s="42">
        <f>ROUND((H40/(Setup!$G$9)),(Setup!$G$11))</f>
        <v>0</v>
      </c>
      <c r="H40" s="176">
        <f>Setup!$X41</f>
        <v>0</v>
      </c>
      <c r="I40" s="177"/>
      <c r="J40" s="178">
        <f t="shared" si="35"/>
        <v>0</v>
      </c>
      <c r="K40" s="179">
        <f t="shared" si="36"/>
        <v>0</v>
      </c>
      <c r="L40" s="177"/>
      <c r="M40" s="178">
        <f t="shared" si="37"/>
        <v>0</v>
      </c>
      <c r="N40" s="179">
        <f t="shared" si="38"/>
        <v>0</v>
      </c>
      <c r="O40" s="7"/>
      <c r="R40" s="89"/>
      <c r="S40" s="89"/>
      <c r="T40" s="90"/>
      <c r="U40" s="90"/>
      <c r="V40" s="90"/>
      <c r="W40" s="89"/>
      <c r="X40" s="89"/>
      <c r="Y40" s="89"/>
      <c r="Z40" s="89"/>
      <c r="AA40" s="89"/>
      <c r="AB40" s="89"/>
      <c r="AC40" s="89"/>
      <c r="AD40" s="89"/>
    </row>
    <row r="41" spans="1:30" x14ac:dyDescent="0.25">
      <c r="A41" s="5"/>
      <c r="B41" s="5"/>
      <c r="D41" s="1" t="str">
        <f>Setup!O42</f>
        <v>weitere nicht verpflichtende Zusatzleistung 7</v>
      </c>
      <c r="G41" s="42">
        <f>ROUND((H41/(Setup!$G$9)),(Setup!$G$11))</f>
        <v>0</v>
      </c>
      <c r="H41" s="176">
        <f>Setup!$X42</f>
        <v>0</v>
      </c>
      <c r="I41" s="177"/>
      <c r="J41" s="178">
        <f t="shared" si="35"/>
        <v>0</v>
      </c>
      <c r="K41" s="179">
        <f t="shared" si="36"/>
        <v>0</v>
      </c>
      <c r="L41" s="177"/>
      <c r="M41" s="178">
        <f t="shared" si="37"/>
        <v>0</v>
      </c>
      <c r="N41" s="179">
        <f t="shared" si="38"/>
        <v>0</v>
      </c>
      <c r="O41" s="7"/>
      <c r="R41" s="89"/>
      <c r="S41" s="89"/>
      <c r="T41" s="96"/>
      <c r="U41" s="90"/>
      <c r="V41" s="90"/>
      <c r="W41" s="89"/>
      <c r="X41" s="89"/>
      <c r="Y41" s="89"/>
      <c r="Z41" s="89"/>
      <c r="AA41" s="89"/>
      <c r="AB41" s="89"/>
      <c r="AC41" s="89"/>
      <c r="AD41" s="89"/>
    </row>
    <row r="42" spans="1:30" x14ac:dyDescent="0.25">
      <c r="A42" s="5"/>
      <c r="B42" s="5"/>
      <c r="D42" s="1" t="str">
        <f>Setup!O43</f>
        <v>weitere nicht verpflichtende Zusatzleistung 8</v>
      </c>
      <c r="G42" s="42">
        <f>ROUND((H42/(Setup!$G$9)),(Setup!$G$11))</f>
        <v>0</v>
      </c>
      <c r="H42" s="176">
        <f>Setup!$X43</f>
        <v>0</v>
      </c>
      <c r="I42" s="177"/>
      <c r="J42" s="178">
        <f t="shared" si="35"/>
        <v>0</v>
      </c>
      <c r="K42" s="179">
        <f t="shared" si="36"/>
        <v>0</v>
      </c>
      <c r="L42" s="177"/>
      <c r="M42" s="178">
        <f t="shared" si="37"/>
        <v>0</v>
      </c>
      <c r="N42" s="179">
        <f t="shared" si="38"/>
        <v>0</v>
      </c>
      <c r="O42" s="7"/>
      <c r="R42" s="89"/>
      <c r="S42" s="89"/>
      <c r="T42" s="90"/>
      <c r="U42" s="90"/>
      <c r="V42" s="90"/>
      <c r="W42" s="89"/>
      <c r="X42" s="89"/>
      <c r="Y42" s="89"/>
      <c r="Z42" s="89"/>
      <c r="AA42" s="89"/>
      <c r="AB42" s="89"/>
      <c r="AC42" s="89"/>
      <c r="AD42" s="89"/>
    </row>
    <row r="43" spans="1:30" x14ac:dyDescent="0.25">
      <c r="A43" s="5"/>
      <c r="B43" s="5"/>
      <c r="D43" s="1" t="str">
        <f>Setup!O44</f>
        <v>weitere nicht verpflichtende Zusatzleistung 9</v>
      </c>
      <c r="G43" s="42">
        <f>ROUND((H43/(Setup!$G$9)),(Setup!$G$11))</f>
        <v>0</v>
      </c>
      <c r="H43" s="176">
        <f>Setup!$X44</f>
        <v>0</v>
      </c>
      <c r="I43" s="177"/>
      <c r="J43" s="178">
        <f t="shared" si="35"/>
        <v>0</v>
      </c>
      <c r="K43" s="179">
        <f t="shared" si="36"/>
        <v>0</v>
      </c>
      <c r="L43" s="177"/>
      <c r="M43" s="178">
        <f t="shared" si="37"/>
        <v>0</v>
      </c>
      <c r="N43" s="179">
        <f t="shared" si="38"/>
        <v>0</v>
      </c>
      <c r="O43" s="7"/>
      <c r="R43" s="89"/>
      <c r="S43" s="89"/>
      <c r="T43" s="96"/>
      <c r="U43" s="90"/>
      <c r="V43" s="90"/>
      <c r="W43" s="89"/>
      <c r="X43" s="89"/>
      <c r="Y43" s="89"/>
      <c r="Z43" s="89"/>
      <c r="AA43" s="89"/>
      <c r="AB43" s="89"/>
      <c r="AC43" s="89"/>
      <c r="AD43" s="89"/>
    </row>
    <row r="44" spans="1:30" x14ac:dyDescent="0.25">
      <c r="A44" s="5"/>
      <c r="B44" s="5"/>
      <c r="D44" s="1" t="str">
        <f>Setup!O45</f>
        <v>weitere nicht verpflichtende Zusatzleistung 10</v>
      </c>
      <c r="E44" s="22"/>
      <c r="G44" s="42">
        <f>ROUND((H44/(Setup!$G$9)),(Setup!$G$11))</f>
        <v>0</v>
      </c>
      <c r="H44" s="176">
        <f>Setup!$X45</f>
        <v>0</v>
      </c>
      <c r="I44" s="177"/>
      <c r="J44" s="178">
        <f t="shared" si="31"/>
        <v>0</v>
      </c>
      <c r="K44" s="179">
        <f t="shared" si="32"/>
        <v>0</v>
      </c>
      <c r="L44" s="177"/>
      <c r="M44" s="178">
        <f t="shared" si="33"/>
        <v>0</v>
      </c>
      <c r="N44" s="179">
        <f t="shared" si="34"/>
        <v>0</v>
      </c>
      <c r="O44" s="7"/>
      <c r="R44" s="89"/>
      <c r="S44" s="89"/>
      <c r="T44" s="90"/>
      <c r="U44" s="90"/>
      <c r="V44" s="90"/>
      <c r="W44" s="89"/>
      <c r="X44" s="89"/>
      <c r="Y44" s="89"/>
      <c r="Z44" s="89"/>
      <c r="AA44" s="89"/>
      <c r="AB44" s="89"/>
      <c r="AC44" s="89"/>
      <c r="AD44" s="89"/>
    </row>
    <row r="45" spans="1:30" s="2" customFormat="1" x14ac:dyDescent="0.25">
      <c r="B45" s="11"/>
      <c r="C45" s="12"/>
      <c r="D45" s="12"/>
      <c r="E45" s="12"/>
      <c r="F45" s="12"/>
      <c r="G45" s="81"/>
      <c r="H45" s="81"/>
      <c r="I45" s="81"/>
      <c r="J45" s="81"/>
      <c r="K45" s="81"/>
      <c r="L45" s="81"/>
      <c r="M45" s="81"/>
      <c r="N45" s="81"/>
      <c r="O45" s="13"/>
      <c r="R45" s="102"/>
      <c r="S45" s="102"/>
      <c r="T45" s="90"/>
      <c r="U45" s="90"/>
      <c r="V45" s="90"/>
      <c r="W45" s="102"/>
      <c r="X45" s="102"/>
      <c r="Y45" s="102"/>
      <c r="Z45" s="102"/>
      <c r="AA45" s="102"/>
      <c r="AB45" s="102"/>
      <c r="AC45" s="102"/>
      <c r="AD45" s="102"/>
    </row>
    <row r="46" spans="1:30" x14ac:dyDescent="0.25">
      <c r="R46" s="89"/>
      <c r="S46" s="89"/>
      <c r="T46" s="90"/>
      <c r="U46" s="90"/>
      <c r="V46" s="90"/>
      <c r="W46" s="89"/>
      <c r="X46" s="89"/>
      <c r="Y46" s="89"/>
      <c r="Z46" s="89"/>
      <c r="AA46" s="89"/>
      <c r="AB46" s="89"/>
      <c r="AC46" s="89"/>
      <c r="AD46" s="89"/>
    </row>
    <row r="47" spans="1:30" x14ac:dyDescent="0.25">
      <c r="B47" t="s">
        <v>132</v>
      </c>
      <c r="R47" s="89"/>
      <c r="S47" s="89"/>
      <c r="T47" s="90"/>
      <c r="U47" s="90"/>
      <c r="V47" s="90"/>
      <c r="W47" s="89"/>
      <c r="X47" s="89"/>
      <c r="Y47" s="89"/>
      <c r="Z47" s="89"/>
      <c r="AA47" s="89"/>
      <c r="AB47" s="89"/>
      <c r="AC47" s="89"/>
      <c r="AD47" s="89"/>
    </row>
    <row r="48" spans="1:30" x14ac:dyDescent="0.25">
      <c r="B48" t="s">
        <v>136</v>
      </c>
      <c r="R48" s="89"/>
      <c r="S48" s="89"/>
      <c r="T48" s="90"/>
      <c r="U48" s="90"/>
      <c r="V48" s="90"/>
      <c r="W48" s="89"/>
      <c r="X48" s="89"/>
      <c r="Y48" s="89"/>
      <c r="Z48" s="89"/>
      <c r="AA48" s="89"/>
      <c r="AB48" s="89"/>
      <c r="AC48" s="89"/>
      <c r="AD48" s="89"/>
    </row>
  </sheetData>
  <sheetProtection sheet="1" objects="1" scenarios="1"/>
  <mergeCells count="15">
    <mergeCell ref="J16:K16"/>
    <mergeCell ref="G16:H16"/>
    <mergeCell ref="M16:N16"/>
    <mergeCell ref="G14:H14"/>
    <mergeCell ref="J14:K14"/>
    <mergeCell ref="M14:N14"/>
    <mergeCell ref="R15:S15"/>
    <mergeCell ref="G12:H12"/>
    <mergeCell ref="J12:K12"/>
    <mergeCell ref="M12:N12"/>
    <mergeCell ref="G3:H4"/>
    <mergeCell ref="J3:K4"/>
    <mergeCell ref="J7:K7"/>
    <mergeCell ref="B7:G7"/>
    <mergeCell ref="L3:M4"/>
  </mergeCells>
  <printOptions horizontalCentered="1"/>
  <pageMargins left="0.39370078740157483" right="0.39370078740157483" top="0.78740157480314965" bottom="0.78740157480314965"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4D23-1288-42C0-B7B2-319505233FF7}">
  <sheetPr>
    <pageSetUpPr fitToPage="1"/>
  </sheetPr>
  <dimension ref="A1:L61"/>
  <sheetViews>
    <sheetView showGridLines="0" workbookViewId="0">
      <pane ySplit="7" topLeftCell="A8" activePane="bottomLeft" state="frozen"/>
      <selection activeCell="G5" sqref="G5"/>
      <selection pane="bottomLeft" activeCell="C1" sqref="C1"/>
    </sheetView>
  </sheetViews>
  <sheetFormatPr baseColWidth="10" defaultRowHeight="15" x14ac:dyDescent="0.25"/>
  <cols>
    <col min="2" max="2" width="29.5703125" customWidth="1"/>
    <col min="3" max="3" width="154.42578125" customWidth="1"/>
    <col min="4" max="4" width="13.140625" style="53" bestFit="1" customWidth="1"/>
    <col min="5" max="5" width="22" bestFit="1" customWidth="1"/>
    <col min="6" max="6" width="9.42578125" style="53" bestFit="1" customWidth="1"/>
    <col min="7" max="7" width="9.140625" bestFit="1" customWidth="1"/>
    <col min="8" max="8" width="8.140625" bestFit="1" customWidth="1"/>
    <col min="10" max="10" width="11.42578125" style="67"/>
    <col min="11" max="11" width="11.42578125" style="9"/>
    <col min="12" max="12" width="11.42578125" style="63"/>
  </cols>
  <sheetData>
    <row r="1" spans="1:12" s="50" customFormat="1" ht="30" x14ac:dyDescent="0.4">
      <c r="A1" s="49" t="s">
        <v>153</v>
      </c>
      <c r="D1" s="85"/>
      <c r="E1" s="85"/>
      <c r="F1" s="85"/>
      <c r="J1" s="65"/>
      <c r="K1" s="69"/>
      <c r="L1" s="61"/>
    </row>
    <row r="2" spans="1:12" s="50" customFormat="1" ht="30" x14ac:dyDescent="0.4">
      <c r="A2" s="49"/>
      <c r="D2" s="169" t="s">
        <v>138</v>
      </c>
      <c r="E2" s="85"/>
      <c r="J2" s="65"/>
      <c r="K2" s="69"/>
      <c r="L2" s="61"/>
    </row>
    <row r="3" spans="1:12" s="51" customFormat="1" ht="15" customHeight="1" x14ac:dyDescent="0.2">
      <c r="A3" s="149" t="s">
        <v>333</v>
      </c>
      <c r="B3" s="150" t="s">
        <v>334</v>
      </c>
      <c r="D3" s="170"/>
      <c r="E3" s="86"/>
      <c r="J3" s="66"/>
      <c r="K3" s="70"/>
      <c r="L3" s="62"/>
    </row>
    <row r="4" spans="1:12" ht="18.75" x14ac:dyDescent="0.3">
      <c r="A4" t="s">
        <v>62</v>
      </c>
      <c r="B4" s="152">
        <f>Setup!G5</f>
        <v>46023</v>
      </c>
      <c r="C4" s="121" t="str">
        <f>Setup!$E$3</f>
        <v>Heinzelmann Stromhandel und Vertriebs-GmbH &amp; Co. KG</v>
      </c>
      <c r="D4"/>
    </row>
    <row r="5" spans="1:12" x14ac:dyDescent="0.25">
      <c r="E5" s="48"/>
      <c r="F5" s="48"/>
      <c r="G5" s="87"/>
    </row>
    <row r="6" spans="1:12" s="48" customFormat="1" ht="12.75" x14ac:dyDescent="0.25">
      <c r="A6" s="224"/>
      <c r="B6" s="224" t="s">
        <v>219</v>
      </c>
      <c r="C6" s="224" t="s">
        <v>218</v>
      </c>
      <c r="D6" s="47" t="s">
        <v>152</v>
      </c>
      <c r="E6" s="52"/>
      <c r="F6" s="225" t="s">
        <v>220</v>
      </c>
      <c r="G6" s="225"/>
      <c r="H6" s="225"/>
      <c r="J6" s="68"/>
      <c r="K6" s="71"/>
      <c r="L6" s="64"/>
    </row>
    <row r="7" spans="1:12" s="48" customFormat="1" ht="12.75" x14ac:dyDescent="0.25">
      <c r="A7" s="224"/>
      <c r="B7" s="224"/>
      <c r="C7" s="224"/>
      <c r="D7" s="47" t="s">
        <v>156</v>
      </c>
      <c r="E7" s="47" t="s">
        <v>215</v>
      </c>
      <c r="F7" s="54" t="s">
        <v>156</v>
      </c>
      <c r="G7" s="54" t="s">
        <v>5</v>
      </c>
      <c r="H7" s="54" t="s">
        <v>6</v>
      </c>
      <c r="J7" s="68"/>
      <c r="K7" s="71"/>
      <c r="L7" s="64"/>
    </row>
    <row r="8" spans="1:12" x14ac:dyDescent="0.25">
      <c r="A8" s="57"/>
      <c r="B8" s="57"/>
      <c r="C8" s="57"/>
      <c r="D8" s="88"/>
      <c r="E8" s="58"/>
      <c r="F8" s="55"/>
      <c r="G8" s="56"/>
      <c r="H8" s="56"/>
    </row>
    <row r="9" spans="1:12" hidden="1" x14ac:dyDescent="0.25">
      <c r="A9" s="59" t="s">
        <v>197</v>
      </c>
      <c r="B9" s="60" t="s">
        <v>198</v>
      </c>
      <c r="C9" s="60"/>
      <c r="D9" s="88"/>
      <c r="E9" s="58"/>
      <c r="F9" s="55"/>
      <c r="G9" s="56"/>
      <c r="H9" s="56"/>
    </row>
    <row r="10" spans="1:12" hidden="1" x14ac:dyDescent="0.25">
      <c r="A10" s="57"/>
      <c r="B10" s="57" t="s">
        <v>154</v>
      </c>
      <c r="C10" s="57"/>
      <c r="D10" s="88"/>
      <c r="E10" s="58"/>
      <c r="F10" s="55"/>
      <c r="G10" s="56"/>
      <c r="H10" s="56"/>
    </row>
    <row r="11" spans="1:12" hidden="1" x14ac:dyDescent="0.25">
      <c r="A11" s="57"/>
      <c r="B11" s="57" t="s">
        <v>155</v>
      </c>
      <c r="C11" s="57"/>
      <c r="D11" s="88"/>
      <c r="E11" s="58"/>
      <c r="F11" s="55"/>
      <c r="G11" s="56"/>
      <c r="H11" s="56"/>
    </row>
    <row r="12" spans="1:12" hidden="1" x14ac:dyDescent="0.25">
      <c r="A12" s="57" t="s">
        <v>128</v>
      </c>
      <c r="B12" s="57" t="s">
        <v>157</v>
      </c>
      <c r="C12" s="57" t="s">
        <v>158</v>
      </c>
      <c r="D12" s="88" t="s">
        <v>160</v>
      </c>
      <c r="E12" s="58"/>
      <c r="F12" s="55"/>
      <c r="G12" s="56"/>
      <c r="H12" s="56"/>
    </row>
    <row r="13" spans="1:12" hidden="1" x14ac:dyDescent="0.25">
      <c r="A13" s="57"/>
      <c r="B13" s="57"/>
      <c r="C13" s="57" t="s">
        <v>159</v>
      </c>
      <c r="D13" s="88"/>
      <c r="E13" s="58"/>
      <c r="F13" s="55"/>
      <c r="G13" s="56"/>
      <c r="H13" s="56"/>
    </row>
    <row r="14" spans="1:12" hidden="1" x14ac:dyDescent="0.25">
      <c r="A14" s="57" t="s">
        <v>128</v>
      </c>
      <c r="B14" s="57" t="s">
        <v>161</v>
      </c>
      <c r="C14" s="57" t="s">
        <v>162</v>
      </c>
      <c r="D14" s="88" t="s">
        <v>163</v>
      </c>
      <c r="E14" s="58"/>
      <c r="F14" s="55"/>
      <c r="G14" s="56"/>
      <c r="H14" s="56"/>
    </row>
    <row r="15" spans="1:12" hidden="1" x14ac:dyDescent="0.25">
      <c r="A15" s="57"/>
      <c r="B15" s="57"/>
      <c r="C15" s="57" t="s">
        <v>159</v>
      </c>
      <c r="D15" s="88"/>
      <c r="E15" s="58"/>
      <c r="F15" s="55"/>
      <c r="G15" s="56"/>
      <c r="H15" s="56"/>
    </row>
    <row r="16" spans="1:12" hidden="1" x14ac:dyDescent="0.25">
      <c r="A16" s="57" t="s">
        <v>128</v>
      </c>
      <c r="B16" s="57" t="s">
        <v>164</v>
      </c>
      <c r="C16" s="57" t="s">
        <v>165</v>
      </c>
      <c r="D16" s="88" t="s">
        <v>166</v>
      </c>
      <c r="E16" s="58"/>
      <c r="F16" s="55"/>
      <c r="G16" s="56"/>
      <c r="H16" s="56"/>
    </row>
    <row r="17" spans="1:12" hidden="1" x14ac:dyDescent="0.25">
      <c r="A17" s="57"/>
      <c r="B17" s="57"/>
      <c r="C17" s="57" t="s">
        <v>159</v>
      </c>
      <c r="D17" s="88"/>
      <c r="E17" s="58"/>
      <c r="F17" s="55"/>
      <c r="G17" s="56"/>
      <c r="H17" s="56"/>
    </row>
    <row r="18" spans="1:12" hidden="1" x14ac:dyDescent="0.25">
      <c r="A18" s="57" t="s">
        <v>128</v>
      </c>
      <c r="B18" s="57" t="s">
        <v>167</v>
      </c>
      <c r="C18" s="57" t="s">
        <v>168</v>
      </c>
      <c r="D18" s="88" t="s">
        <v>160</v>
      </c>
      <c r="E18" s="58"/>
      <c r="F18" s="55"/>
      <c r="G18" s="56"/>
      <c r="H18" s="56"/>
    </row>
    <row r="19" spans="1:12" hidden="1" x14ac:dyDescent="0.25">
      <c r="A19" s="57"/>
      <c r="B19" s="57"/>
      <c r="C19" s="57" t="s">
        <v>169</v>
      </c>
      <c r="D19" s="88"/>
      <c r="E19" s="58"/>
      <c r="F19" s="55"/>
      <c r="G19" s="56"/>
      <c r="H19" s="56"/>
    </row>
    <row r="20" spans="1:12" hidden="1" x14ac:dyDescent="0.25">
      <c r="A20" s="57" t="s">
        <v>128</v>
      </c>
      <c r="B20" s="57" t="s">
        <v>170</v>
      </c>
      <c r="C20" s="57" t="s">
        <v>171</v>
      </c>
      <c r="D20" s="88" t="s">
        <v>163</v>
      </c>
      <c r="E20" s="58"/>
      <c r="F20" s="55"/>
      <c r="G20" s="56"/>
      <c r="H20" s="56"/>
    </row>
    <row r="21" spans="1:12" hidden="1" x14ac:dyDescent="0.25">
      <c r="A21" s="57"/>
      <c r="B21" s="57"/>
      <c r="C21" s="57" t="s">
        <v>169</v>
      </c>
      <c r="D21" s="88"/>
      <c r="E21" s="58"/>
      <c r="F21" s="55"/>
      <c r="G21" s="56"/>
      <c r="H21" s="56"/>
    </row>
    <row r="22" spans="1:12" hidden="1" x14ac:dyDescent="0.25">
      <c r="A22" s="57" t="s">
        <v>128</v>
      </c>
      <c r="B22" s="57" t="s">
        <v>172</v>
      </c>
      <c r="C22" s="57" t="s">
        <v>173</v>
      </c>
      <c r="D22" s="88" t="s">
        <v>166</v>
      </c>
      <c r="E22" s="58"/>
      <c r="F22" s="55"/>
      <c r="G22" s="56"/>
      <c r="H22" s="56"/>
    </row>
    <row r="23" spans="1:12" hidden="1" x14ac:dyDescent="0.25">
      <c r="A23" s="57"/>
      <c r="B23" s="57"/>
      <c r="C23" s="57" t="s">
        <v>169</v>
      </c>
      <c r="D23" s="88"/>
      <c r="E23" s="58"/>
      <c r="F23" s="55"/>
      <c r="G23" s="56"/>
      <c r="H23" s="56"/>
    </row>
    <row r="24" spans="1:12" hidden="1" x14ac:dyDescent="0.25">
      <c r="A24" s="57"/>
      <c r="B24" s="57"/>
      <c r="C24" s="57"/>
      <c r="D24" s="88"/>
      <c r="E24" s="58"/>
      <c r="F24" s="55"/>
      <c r="G24" s="56"/>
      <c r="H24" s="56"/>
    </row>
    <row r="25" spans="1:12" x14ac:dyDescent="0.25">
      <c r="A25" s="59" t="s">
        <v>193</v>
      </c>
      <c r="B25" s="60" t="s">
        <v>195</v>
      </c>
      <c r="C25" s="60"/>
      <c r="D25" s="88"/>
      <c r="E25" s="58"/>
      <c r="F25" s="55"/>
      <c r="G25" s="56" t="s">
        <v>235</v>
      </c>
      <c r="H25" s="56"/>
    </row>
    <row r="26" spans="1:12" x14ac:dyDescent="0.25">
      <c r="A26" s="59" t="s">
        <v>194</v>
      </c>
      <c r="B26" s="60" t="s">
        <v>196</v>
      </c>
      <c r="C26" s="60"/>
      <c r="D26" s="88"/>
      <c r="E26" s="58"/>
      <c r="F26" s="55"/>
      <c r="G26" s="73"/>
      <c r="H26" s="73"/>
      <c r="K26" s="72"/>
      <c r="L26" s="72"/>
    </row>
    <row r="27" spans="1:12" x14ac:dyDescent="0.25">
      <c r="A27" s="57" t="s">
        <v>128</v>
      </c>
      <c r="B27" s="57" t="s">
        <v>174</v>
      </c>
      <c r="C27" s="57" t="s">
        <v>280</v>
      </c>
      <c r="D27" s="88" t="s">
        <v>163</v>
      </c>
      <c r="E27" s="58">
        <f>ROUND(('PB-Standard_AN'!H20/(Setup!$G$6)),(Setup!$G$12))</f>
        <v>1.355534</v>
      </c>
      <c r="F27" s="55" t="s">
        <v>217</v>
      </c>
      <c r="G27" s="56">
        <f>ROUND(E27*(Setup!$G$6),(Setup!$G$11))</f>
        <v>494.77</v>
      </c>
      <c r="H27" s="56">
        <f>ROUND(G27*(Setup!$G$9),(Setup!$G$11))</f>
        <v>588.78</v>
      </c>
    </row>
    <row r="28" spans="1:12" x14ac:dyDescent="0.25">
      <c r="A28" s="57" t="s">
        <v>128</v>
      </c>
      <c r="B28" s="57" t="s">
        <v>175</v>
      </c>
      <c r="C28" s="57" t="s">
        <v>281</v>
      </c>
      <c r="D28" s="88" t="s">
        <v>163</v>
      </c>
      <c r="E28" s="58">
        <f>ROUND(('PB-Standard_AN'!H21/(Setup!$G$6)),(Setup!$G$12))</f>
        <v>0.32232899999999998</v>
      </c>
      <c r="F28" s="55" t="s">
        <v>217</v>
      </c>
      <c r="G28" s="56">
        <f>ROUND(E28*(Setup!$G$6),(Setup!$G$11))</f>
        <v>117.65</v>
      </c>
      <c r="H28" s="56">
        <f>ROUND(G28*(Setup!$G$9),(Setup!$G$11))</f>
        <v>140</v>
      </c>
    </row>
    <row r="29" spans="1:12" x14ac:dyDescent="0.25">
      <c r="A29" s="57" t="s">
        <v>128</v>
      </c>
      <c r="B29" s="57" t="s">
        <v>176</v>
      </c>
      <c r="C29" s="57" t="s">
        <v>282</v>
      </c>
      <c r="D29" s="88" t="s">
        <v>163</v>
      </c>
      <c r="E29" s="58">
        <f>ROUND(('PB-Standard_AN'!H22/(Setup!$G$6)),(Setup!$G$12))</f>
        <v>0.25325999999999999</v>
      </c>
      <c r="F29" s="55" t="s">
        <v>217</v>
      </c>
      <c r="G29" s="56">
        <f>ROUND(E29*(Setup!$G$6),(Setup!$G$11))</f>
        <v>92.44</v>
      </c>
      <c r="H29" s="56">
        <f>ROUND(G29*(Setup!$G$9),(Setup!$G$11))</f>
        <v>110</v>
      </c>
    </row>
    <row r="30" spans="1:12" x14ac:dyDescent="0.25">
      <c r="A30" s="57" t="s">
        <v>128</v>
      </c>
      <c r="B30" s="57" t="s">
        <v>177</v>
      </c>
      <c r="C30" s="57" t="s">
        <v>283</v>
      </c>
      <c r="D30" s="88" t="s">
        <v>163</v>
      </c>
      <c r="E30" s="58">
        <f>ROUND(('PB-Standard_AN'!H23/(Setup!$G$6)),(Setup!$G$12))</f>
        <v>0.115123</v>
      </c>
      <c r="F30" s="55" t="s">
        <v>217</v>
      </c>
      <c r="G30" s="56">
        <f>ROUND(E30*(Setup!$G$6),(Setup!$G$11))</f>
        <v>42.02</v>
      </c>
      <c r="H30" s="56">
        <f>ROUND(G30*(Setup!$G$9),(Setup!$G$11))</f>
        <v>50</v>
      </c>
    </row>
    <row r="31" spans="1:12" x14ac:dyDescent="0.25">
      <c r="A31" s="57" t="s">
        <v>128</v>
      </c>
      <c r="B31" s="57" t="s">
        <v>178</v>
      </c>
      <c r="C31" s="57" t="s">
        <v>284</v>
      </c>
      <c r="D31" s="88" t="s">
        <v>163</v>
      </c>
      <c r="E31" s="58">
        <f>ROUND(('PB-Standard_AN'!H25/(Setup!$G$6)),(Setup!$G$12))</f>
        <v>0.115123</v>
      </c>
      <c r="F31" s="55" t="s">
        <v>217</v>
      </c>
      <c r="G31" s="56">
        <f>ROUND(E31*(Setup!$G$6),(Setup!$G$11))</f>
        <v>42.02</v>
      </c>
      <c r="H31" s="56">
        <f>ROUND(G31*(Setup!$G$9),(Setup!$G$11))</f>
        <v>50</v>
      </c>
    </row>
    <row r="32" spans="1:12" x14ac:dyDescent="0.25">
      <c r="A32" s="57" t="s">
        <v>128</v>
      </c>
      <c r="B32" s="57" t="s">
        <v>179</v>
      </c>
      <c r="C32" s="57" t="s">
        <v>285</v>
      </c>
      <c r="D32" s="88" t="s">
        <v>163</v>
      </c>
      <c r="E32" s="58">
        <f>ROUND(('PB-Standard_AN'!H24/(Setup!$G$6)),(Setup!$G$12))</f>
        <v>9.2081999999999997E-2</v>
      </c>
      <c r="F32" s="55" t="s">
        <v>217</v>
      </c>
      <c r="G32" s="56">
        <f>ROUND(E32*(Setup!$G$6),(Setup!$G$11))</f>
        <v>33.61</v>
      </c>
      <c r="H32" s="56">
        <f>ROUND(G32*(Setup!$G$9),(Setup!$G$11))</f>
        <v>40</v>
      </c>
    </row>
    <row r="33" spans="1:8" x14ac:dyDescent="0.25">
      <c r="A33" s="57" t="s">
        <v>128</v>
      </c>
      <c r="B33" s="57" t="s">
        <v>180</v>
      </c>
      <c r="C33" s="57" t="s">
        <v>286</v>
      </c>
      <c r="D33" s="88" t="s">
        <v>163</v>
      </c>
      <c r="E33" s="58">
        <f>ROUND(('PB-Standard_AN'!H30/(Setup!$G$6)),(Setup!$G$12))</f>
        <v>0.115123</v>
      </c>
      <c r="F33" s="55" t="s">
        <v>217</v>
      </c>
      <c r="G33" s="56">
        <f>ROUND(E33*(Setup!$G$6),(Setup!$G$11))</f>
        <v>42.02</v>
      </c>
      <c r="H33" s="56">
        <f>ROUND(G33*(Setup!$G$9),(Setup!$G$11))</f>
        <v>50</v>
      </c>
    </row>
    <row r="34" spans="1:8" x14ac:dyDescent="0.25">
      <c r="A34" s="57" t="s">
        <v>128</v>
      </c>
      <c r="B34" s="57" t="s">
        <v>181</v>
      </c>
      <c r="C34" s="57" t="s">
        <v>287</v>
      </c>
      <c r="D34" s="88" t="s">
        <v>163</v>
      </c>
      <c r="E34" s="58">
        <f>ROUND(('PB-Standard_AN'!H29/(Setup!$G$6)),(Setup!$G$12))</f>
        <v>0.25325999999999999</v>
      </c>
      <c r="F34" s="55" t="s">
        <v>217</v>
      </c>
      <c r="G34" s="56">
        <f>ROUND(E34*(Setup!$G$6),(Setup!$G$11))</f>
        <v>92.44</v>
      </c>
      <c r="H34" s="56">
        <f>ROUND(G34*(Setup!$G$9),(Setup!$G$11))</f>
        <v>110</v>
      </c>
    </row>
    <row r="35" spans="1:8" x14ac:dyDescent="0.25">
      <c r="A35" s="57" t="s">
        <v>128</v>
      </c>
      <c r="B35" s="57" t="s">
        <v>182</v>
      </c>
      <c r="C35" s="57" t="s">
        <v>288</v>
      </c>
      <c r="D35" s="88" t="s">
        <v>163</v>
      </c>
      <c r="E35" s="58">
        <f>ROUND(('PB-Standard_AN'!H28/(Setup!$G$6)),(Setup!$G$12))</f>
        <v>0.32232899999999998</v>
      </c>
      <c r="F35" s="55" t="s">
        <v>217</v>
      </c>
      <c r="G35" s="56">
        <f>ROUND(E35*(Setup!$G$6),(Setup!$G$11))</f>
        <v>117.65</v>
      </c>
      <c r="H35" s="56">
        <f>ROUND(G35*(Setup!$G$9),(Setup!$G$11))</f>
        <v>140</v>
      </c>
    </row>
    <row r="36" spans="1:8" x14ac:dyDescent="0.25">
      <c r="A36" s="57" t="s">
        <v>128</v>
      </c>
      <c r="B36" s="57" t="s">
        <v>183</v>
      </c>
      <c r="C36" s="151" t="s">
        <v>289</v>
      </c>
      <c r="D36" s="88" t="s">
        <v>163</v>
      </c>
      <c r="E36" s="58">
        <f>ROUND(('PB-Standard_AN'!H27/(Setup!$G$6)),(Setup!$G$12))</f>
        <v>1.355534</v>
      </c>
      <c r="F36" s="55" t="s">
        <v>217</v>
      </c>
      <c r="G36" s="56">
        <f>ROUND(E36*(Setup!$G$6),(Setup!$G$11))</f>
        <v>494.77</v>
      </c>
      <c r="H36" s="56">
        <f>ROUND(G36*(Setup!$G$9),(Setup!$G$11))</f>
        <v>588.78</v>
      </c>
    </row>
    <row r="37" spans="1:8" x14ac:dyDescent="0.25">
      <c r="A37" s="57" t="s">
        <v>128</v>
      </c>
      <c r="B37" s="57" t="s">
        <v>184</v>
      </c>
      <c r="C37" s="151" t="s">
        <v>290</v>
      </c>
      <c r="D37" s="88" t="s">
        <v>163</v>
      </c>
      <c r="E37" s="58">
        <f>ROUND(('PB-Standard_AN'!H15/(Setup!$G$6)),(Setup!$G$12))</f>
        <v>5.7562000000000002E-2</v>
      </c>
      <c r="F37" s="55" t="s">
        <v>217</v>
      </c>
      <c r="G37" s="56">
        <f>ROUND(E37*(Setup!$G$6),(Setup!$G$11))</f>
        <v>21.01</v>
      </c>
      <c r="H37" s="56">
        <f>ROUND(G37*(Setup!$G$9),(Setup!$G$11))</f>
        <v>25</v>
      </c>
    </row>
    <row r="38" spans="1:8" x14ac:dyDescent="0.25">
      <c r="A38" s="57" t="s">
        <v>128</v>
      </c>
      <c r="B38" s="57" t="s">
        <v>185</v>
      </c>
      <c r="C38" s="151" t="s">
        <v>291</v>
      </c>
      <c r="D38" s="88" t="s">
        <v>163</v>
      </c>
      <c r="E38" s="58">
        <f>ROUND(('PB-Standard_AN'!H34/(Setup!$G$6)),(Setup!$G$12))</f>
        <v>6.9068000000000004E-2</v>
      </c>
      <c r="F38" s="55" t="s">
        <v>217</v>
      </c>
      <c r="G38" s="56">
        <f>ROUND(E38*(Setup!$G$6),(Setup!$G$11))</f>
        <v>25.21</v>
      </c>
      <c r="H38" s="56">
        <f>ROUND(G38*(Setup!$G$9),(Setup!$G$11))</f>
        <v>30</v>
      </c>
    </row>
    <row r="39" spans="1:8" x14ac:dyDescent="0.25">
      <c r="A39" s="57" t="s">
        <v>128</v>
      </c>
      <c r="B39" s="57" t="s">
        <v>186</v>
      </c>
      <c r="C39" s="151" t="s">
        <v>292</v>
      </c>
      <c r="D39" s="88" t="s">
        <v>163</v>
      </c>
      <c r="E39" s="58">
        <f>ROUND('PB-Zusatzleistungen'!G30/(Setup!$G$6),(Setup!$G$12))</f>
        <v>0</v>
      </c>
      <c r="F39" s="55" t="s">
        <v>217</v>
      </c>
      <c r="G39" s="56">
        <f>ROUND(E39*(Setup!$G$6),(Setup!$G$11))</f>
        <v>0</v>
      </c>
      <c r="H39" s="56">
        <f>ROUND(G39*(Setup!$G$9),(Setup!$G$11))</f>
        <v>0</v>
      </c>
    </row>
    <row r="40" spans="1:8" x14ac:dyDescent="0.25">
      <c r="A40" s="57" t="s">
        <v>128</v>
      </c>
      <c r="B40" s="57" t="s">
        <v>187</v>
      </c>
      <c r="C40" s="151" t="s">
        <v>293</v>
      </c>
      <c r="D40" s="88" t="s">
        <v>163</v>
      </c>
      <c r="E40" s="58">
        <f>ROUND('PB-Zusatzleistungen'!G29/(Setup!$G$6),(Setup!$G$12))</f>
        <v>0</v>
      </c>
      <c r="F40" s="55" t="s">
        <v>217</v>
      </c>
      <c r="G40" s="56">
        <f>ROUND(E40*(Setup!$G$6),(Setup!$G$11))</f>
        <v>0</v>
      </c>
      <c r="H40" s="56">
        <f>ROUND(G40*(Setup!$G$9),(Setup!$G$11))</f>
        <v>0</v>
      </c>
    </row>
    <row r="41" spans="1:8" x14ac:dyDescent="0.25">
      <c r="A41" s="57" t="s">
        <v>128</v>
      </c>
      <c r="B41" s="57" t="s">
        <v>188</v>
      </c>
      <c r="C41" s="151" t="s">
        <v>294</v>
      </c>
      <c r="D41" s="88" t="s">
        <v>163</v>
      </c>
      <c r="E41" s="58">
        <f>ROUND('PB-Zusatzleistungen'!G28/(Setup!$G$6),(Setup!$G$12))</f>
        <v>0.65205500000000005</v>
      </c>
      <c r="F41" s="55" t="s">
        <v>217</v>
      </c>
      <c r="G41" s="56">
        <f>ROUND(E41*(Setup!$G$6),(Setup!$G$11))</f>
        <v>238</v>
      </c>
      <c r="H41" s="56">
        <f>ROUND(G41*(Setup!$G$9),(Setup!$G$11))</f>
        <v>283.22000000000003</v>
      </c>
    </row>
    <row r="42" spans="1:8" x14ac:dyDescent="0.25">
      <c r="A42" s="57" t="s">
        <v>128</v>
      </c>
      <c r="B42" s="57" t="s">
        <v>189</v>
      </c>
      <c r="C42" s="151" t="s">
        <v>295</v>
      </c>
      <c r="D42" s="88" t="s">
        <v>163</v>
      </c>
      <c r="E42" s="58">
        <f>ROUND('PB-Zusatzleistungen'!G27/(Setup!$G$6),(Setup!$G$12))</f>
        <v>4.9314999999999998E-2</v>
      </c>
      <c r="F42" s="55" t="s">
        <v>217</v>
      </c>
      <c r="G42" s="56">
        <f>ROUND(E42*(Setup!$G$6),(Setup!$G$11))</f>
        <v>18</v>
      </c>
      <c r="H42" s="56">
        <f>ROUND(G42*(Setup!$G$9),(Setup!$G$11))</f>
        <v>21.42</v>
      </c>
    </row>
    <row r="43" spans="1:8" x14ac:dyDescent="0.25">
      <c r="A43" s="57" t="s">
        <v>128</v>
      </c>
      <c r="B43" s="57" t="s">
        <v>190</v>
      </c>
      <c r="C43" s="151" t="s">
        <v>296</v>
      </c>
      <c r="D43" s="88" t="s">
        <v>163</v>
      </c>
      <c r="E43" s="58">
        <f>ROUND('PB-Zusatzleistungen'!G25/(Setup!$G$6),(Setup!$G$12))</f>
        <v>2.3014E-2</v>
      </c>
      <c r="F43" s="55" t="s">
        <v>217</v>
      </c>
      <c r="G43" s="56">
        <f>ROUND(E43*(Setup!$G$6),(Setup!$G$11))</f>
        <v>8.4</v>
      </c>
      <c r="H43" s="56">
        <f>ROUND(G43*(Setup!$G$9),(Setup!$G$11))</f>
        <v>10</v>
      </c>
    </row>
    <row r="44" spans="1:8" x14ac:dyDescent="0.25">
      <c r="A44" s="57" t="s">
        <v>128</v>
      </c>
      <c r="B44" s="57" t="s">
        <v>191</v>
      </c>
      <c r="C44" s="151" t="s">
        <v>297</v>
      </c>
      <c r="D44" s="88" t="s">
        <v>163</v>
      </c>
      <c r="E44" s="58">
        <f>ROUND('PB-Zusatzleistungen'!G34/(Setup!$G$6),(Setup!$G$12))</f>
        <v>0</v>
      </c>
      <c r="F44" s="55" t="s">
        <v>217</v>
      </c>
      <c r="G44" s="56">
        <f>ROUND(E44*(Setup!$G$6),(Setup!$G$11))</f>
        <v>0</v>
      </c>
      <c r="H44" s="56">
        <f>ROUND(G44*(Setup!$G$9),(Setup!$G$11))</f>
        <v>0</v>
      </c>
    </row>
    <row r="45" spans="1:8" x14ac:dyDescent="0.25">
      <c r="A45" s="57" t="s">
        <v>128</v>
      </c>
      <c r="B45" s="57" t="s">
        <v>192</v>
      </c>
      <c r="C45" s="151" t="s">
        <v>298</v>
      </c>
      <c r="D45" s="88" t="s">
        <v>163</v>
      </c>
      <c r="E45" s="58">
        <f>ROUND('PB-Standard_AN'!H36/(Setup!$G$6),(Setup!$G$12))</f>
        <v>0.115123</v>
      </c>
      <c r="F45" s="55" t="s">
        <v>217</v>
      </c>
      <c r="G45" s="56">
        <f>ROUND(E45*(Setup!$G$6),(Setup!$G$11))</f>
        <v>42.02</v>
      </c>
      <c r="H45" s="56">
        <f>ROUND(G45*(Setup!$G$9),(Setup!$G$11))</f>
        <v>50</v>
      </c>
    </row>
    <row r="46" spans="1:8" x14ac:dyDescent="0.25">
      <c r="A46" s="57" t="s">
        <v>128</v>
      </c>
      <c r="B46" s="57" t="s">
        <v>299</v>
      </c>
      <c r="C46" s="151" t="s">
        <v>300</v>
      </c>
      <c r="D46" s="88" t="s">
        <v>163</v>
      </c>
      <c r="E46" s="58">
        <f>ROUND('PB-Zusatzleistungen'!G17/(Setup!$G$6),(Setup!$G$12))</f>
        <v>6.9068000000000004E-2</v>
      </c>
      <c r="F46" s="55" t="s">
        <v>217</v>
      </c>
      <c r="G46" s="56">
        <f>ROUND(E46*(Setup!$G$6),(Setup!$G$11))</f>
        <v>25.21</v>
      </c>
      <c r="H46" s="56">
        <f>ROUND(G46*(Setup!$G$9),(Setup!$G$11))</f>
        <v>30</v>
      </c>
    </row>
    <row r="47" spans="1:8" x14ac:dyDescent="0.25">
      <c r="A47" s="57" t="s">
        <v>128</v>
      </c>
      <c r="B47" s="57" t="s">
        <v>335</v>
      </c>
      <c r="C47" s="57" t="s">
        <v>336</v>
      </c>
      <c r="D47" s="88" t="s">
        <v>163</v>
      </c>
      <c r="E47" s="58">
        <f>ROUND(('PB-Standard_AN'!H33/(Setup!$G$6)),(Setup!$G$12))</f>
        <v>6.9068000000000004E-2</v>
      </c>
      <c r="F47" s="55" t="s">
        <v>217</v>
      </c>
      <c r="G47" s="56">
        <f>ROUND(E47*(Setup!$G$6),(Setup!$G$11))</f>
        <v>25.21</v>
      </c>
      <c r="H47" s="56">
        <f>ROUND(G47*(Setup!$G$9),(Setup!$G$11))</f>
        <v>30</v>
      </c>
    </row>
    <row r="48" spans="1:8" x14ac:dyDescent="0.25">
      <c r="A48" s="59" t="s">
        <v>200</v>
      </c>
      <c r="B48" s="60" t="s">
        <v>199</v>
      </c>
      <c r="C48" s="60"/>
      <c r="D48" s="88"/>
      <c r="E48" s="58"/>
      <c r="F48" s="55"/>
      <c r="G48" s="56"/>
      <c r="H48" s="56"/>
    </row>
    <row r="49" spans="1:8" x14ac:dyDescent="0.25">
      <c r="A49" s="57" t="s">
        <v>128</v>
      </c>
      <c r="B49" s="57" t="s">
        <v>201</v>
      </c>
      <c r="C49" s="57" t="s">
        <v>280</v>
      </c>
      <c r="D49" s="88" t="s">
        <v>163</v>
      </c>
      <c r="E49" s="58">
        <f>ROUND('PB-Standard_NB'!H20/(Setup!$G$6),(Setup!$G$12))</f>
        <v>0.18419199999999999</v>
      </c>
      <c r="F49" s="55" t="s">
        <v>217</v>
      </c>
      <c r="G49" s="56">
        <f>ROUND(E49*(Setup!$G$6),(Setup!$G$11))</f>
        <v>67.23</v>
      </c>
      <c r="H49" s="56">
        <f>ROUND(G49*(Setup!$G$9),(Setup!$G$11))</f>
        <v>80</v>
      </c>
    </row>
    <row r="50" spans="1:8" x14ac:dyDescent="0.25">
      <c r="A50" s="57" t="s">
        <v>128</v>
      </c>
      <c r="B50" s="57" t="s">
        <v>202</v>
      </c>
      <c r="C50" s="57" t="s">
        <v>281</v>
      </c>
      <c r="D50" s="88" t="s">
        <v>163</v>
      </c>
      <c r="E50" s="58">
        <f>ROUND('PB-Standard_NB'!H21/(Setup!$G$6),(Setup!$G$12))</f>
        <v>0.18419199999999999</v>
      </c>
      <c r="F50" s="55" t="s">
        <v>217</v>
      </c>
      <c r="G50" s="56">
        <f>ROUND(E50*(Setup!$G$6),(Setup!$G$11))</f>
        <v>67.23</v>
      </c>
      <c r="H50" s="56">
        <f>ROUND(G50*(Setup!$G$9),(Setup!$G$11))</f>
        <v>80</v>
      </c>
    </row>
    <row r="51" spans="1:8" x14ac:dyDescent="0.25">
      <c r="A51" s="57" t="s">
        <v>128</v>
      </c>
      <c r="B51" s="57" t="s">
        <v>203</v>
      </c>
      <c r="C51" s="57" t="s">
        <v>282</v>
      </c>
      <c r="D51" s="88" t="s">
        <v>163</v>
      </c>
      <c r="E51" s="58">
        <f>ROUND('PB-Standard_NB'!H22/(Setup!$G$6),(Setup!$G$12))</f>
        <v>0.18419199999999999</v>
      </c>
      <c r="F51" s="55" t="s">
        <v>217</v>
      </c>
      <c r="G51" s="56">
        <f>ROUND(E51*(Setup!$G$6),(Setup!$G$11))</f>
        <v>67.23</v>
      </c>
      <c r="H51" s="56">
        <f>ROUND(G51*(Setup!$G$9),(Setup!$G$11))</f>
        <v>80</v>
      </c>
    </row>
    <row r="52" spans="1:8" x14ac:dyDescent="0.25">
      <c r="A52" s="57" t="s">
        <v>128</v>
      </c>
      <c r="B52" s="57" t="s">
        <v>204</v>
      </c>
      <c r="C52" s="57" t="s">
        <v>283</v>
      </c>
      <c r="D52" s="88" t="s">
        <v>163</v>
      </c>
      <c r="E52" s="58">
        <f>ROUND('PB-Standard_NB'!H23/(Setup!$G$6),(Setup!$G$12))</f>
        <v>0.18419199999999999</v>
      </c>
      <c r="F52" s="55" t="s">
        <v>217</v>
      </c>
      <c r="G52" s="56">
        <f>ROUND(E52*(Setup!$G$6),(Setup!$G$11))</f>
        <v>67.23</v>
      </c>
      <c r="H52" s="56">
        <f>ROUND(G52*(Setup!$G$9),(Setup!$G$11))</f>
        <v>80</v>
      </c>
    </row>
    <row r="53" spans="1:8" x14ac:dyDescent="0.25">
      <c r="A53" s="57" t="s">
        <v>128</v>
      </c>
      <c r="B53" s="57" t="s">
        <v>205</v>
      </c>
      <c r="C53" s="57" t="s">
        <v>301</v>
      </c>
      <c r="D53" s="88" t="s">
        <v>163</v>
      </c>
      <c r="E53" s="58">
        <f>ROUND('PB-Standard_NB'!H25/(Setup!$G$6),(Setup!$G$12))</f>
        <v>0.18419199999999999</v>
      </c>
      <c r="F53" s="55" t="s">
        <v>217</v>
      </c>
      <c r="G53" s="56">
        <f>ROUND(E53*(Setup!$G$6),(Setup!$G$11))</f>
        <v>67.23</v>
      </c>
      <c r="H53" s="56">
        <f>ROUND(G53*(Setup!$G$9),(Setup!$G$11))</f>
        <v>80</v>
      </c>
    </row>
    <row r="54" spans="1:8" x14ac:dyDescent="0.25">
      <c r="A54" s="57" t="s">
        <v>128</v>
      </c>
      <c r="B54" s="57" t="s">
        <v>206</v>
      </c>
      <c r="C54" s="57" t="s">
        <v>285</v>
      </c>
      <c r="D54" s="88" t="s">
        <v>163</v>
      </c>
      <c r="E54" s="58">
        <f>ROUND('PB-Standard_NB'!H24/(Setup!$G$6),(Setup!$G$12))</f>
        <v>0.18419199999999999</v>
      </c>
      <c r="F54" s="55" t="s">
        <v>217</v>
      </c>
      <c r="G54" s="56">
        <f>ROUND(E54*(Setup!$G$6),(Setup!$G$11))</f>
        <v>67.23</v>
      </c>
      <c r="H54" s="56">
        <f>ROUND(G54*(Setup!$G$9),(Setup!$G$11))</f>
        <v>80</v>
      </c>
    </row>
    <row r="55" spans="1:8" x14ac:dyDescent="0.25">
      <c r="A55" s="57" t="s">
        <v>128</v>
      </c>
      <c r="B55" s="57" t="s">
        <v>207</v>
      </c>
      <c r="C55" s="57" t="s">
        <v>286</v>
      </c>
      <c r="D55" s="88" t="s">
        <v>163</v>
      </c>
      <c r="E55" s="58">
        <f>ROUND('PB-Standard_NB'!H30/(Setup!$G$6),(Setup!$G$12))</f>
        <v>0.18419199999999999</v>
      </c>
      <c r="F55" s="55" t="s">
        <v>217</v>
      </c>
      <c r="G55" s="56">
        <f>ROUND(E55*(Setup!$G$6),(Setup!$G$11))</f>
        <v>67.23</v>
      </c>
      <c r="H55" s="56">
        <f>ROUND(G55*(Setup!$G$9),(Setup!$G$11))</f>
        <v>80</v>
      </c>
    </row>
    <row r="56" spans="1:8" x14ac:dyDescent="0.25">
      <c r="A56" s="57" t="s">
        <v>128</v>
      </c>
      <c r="B56" s="57" t="s">
        <v>208</v>
      </c>
      <c r="C56" s="151" t="s">
        <v>287</v>
      </c>
      <c r="D56" s="88" t="s">
        <v>163</v>
      </c>
      <c r="E56" s="58">
        <f>ROUND('PB-Standard_NB'!H29/(Setup!$G$6),(Setup!$G$12))</f>
        <v>0.18419199999999999</v>
      </c>
      <c r="F56" s="55" t="s">
        <v>217</v>
      </c>
      <c r="G56" s="56">
        <f>ROUND(E56*(Setup!$G$6),(Setup!$G$11))</f>
        <v>67.23</v>
      </c>
      <c r="H56" s="56">
        <f>ROUND(G56*(Setup!$G$9),(Setup!$G$11))</f>
        <v>80</v>
      </c>
    </row>
    <row r="57" spans="1:8" x14ac:dyDescent="0.25">
      <c r="A57" s="57" t="s">
        <v>128</v>
      </c>
      <c r="B57" s="57" t="s">
        <v>209</v>
      </c>
      <c r="C57" s="151" t="s">
        <v>288</v>
      </c>
      <c r="D57" s="88" t="s">
        <v>163</v>
      </c>
      <c r="E57" s="58">
        <f>ROUND('PB-Standard_NB'!H28/(Setup!$G$6),(Setup!$G$12))</f>
        <v>0.18419199999999999</v>
      </c>
      <c r="F57" s="55" t="s">
        <v>217</v>
      </c>
      <c r="G57" s="56">
        <f>ROUND(E57*(Setup!$G$6),(Setup!$G$11))</f>
        <v>67.23</v>
      </c>
      <c r="H57" s="56">
        <f>ROUND(G57*(Setup!$G$9),(Setup!$G$11))</f>
        <v>80</v>
      </c>
    </row>
    <row r="58" spans="1:8" x14ac:dyDescent="0.25">
      <c r="A58" s="57" t="s">
        <v>128</v>
      </c>
      <c r="B58" s="57" t="s">
        <v>210</v>
      </c>
      <c r="C58" s="151" t="s">
        <v>289</v>
      </c>
      <c r="D58" s="88" t="s">
        <v>163</v>
      </c>
      <c r="E58" s="58">
        <f>ROUND('PB-Standard_NB'!H27/(Setup!$G$6),(Setup!$G$12))</f>
        <v>0.18419199999999999</v>
      </c>
      <c r="F58" s="55" t="s">
        <v>217</v>
      </c>
      <c r="G58" s="56">
        <f>ROUND(E58*(Setup!$G$6),(Setup!$G$11))</f>
        <v>67.23</v>
      </c>
      <c r="H58" s="56">
        <f>ROUND(G58*(Setup!$G$9),(Setup!$G$11))</f>
        <v>80</v>
      </c>
    </row>
    <row r="59" spans="1:8" x14ac:dyDescent="0.25">
      <c r="A59" s="57" t="s">
        <v>128</v>
      </c>
      <c r="B59" s="57" t="s">
        <v>211</v>
      </c>
      <c r="C59" s="151" t="s">
        <v>302</v>
      </c>
      <c r="D59" s="88" t="s">
        <v>163</v>
      </c>
      <c r="E59" s="58">
        <f>ROUND('PB-Standard_NB'!H34/(Setup!$G$6),(Setup!$G$12))</f>
        <v>6.9068000000000004E-2</v>
      </c>
      <c r="F59" s="55" t="s">
        <v>217</v>
      </c>
      <c r="G59" s="56">
        <f>ROUND(E59*(Setup!$G$6),(Setup!$G$11))</f>
        <v>25.21</v>
      </c>
      <c r="H59" s="56">
        <f>ROUND(G59*(Setup!$G$9),(Setup!$G$11))</f>
        <v>30</v>
      </c>
    </row>
    <row r="60" spans="1:8" x14ac:dyDescent="0.25">
      <c r="A60" s="57" t="s">
        <v>128</v>
      </c>
      <c r="B60" s="57" t="s">
        <v>303</v>
      </c>
      <c r="C60" s="151" t="s">
        <v>298</v>
      </c>
      <c r="D60" s="88" t="s">
        <v>163</v>
      </c>
      <c r="E60" s="58">
        <f>ROUND('PB-Standard_NB'!H36/(Setup!$G$6),(Setup!$G$12))</f>
        <v>0.115123</v>
      </c>
      <c r="F60" s="55" t="s">
        <v>217</v>
      </c>
      <c r="G60" s="56">
        <f>ROUND(E60*(Setup!$G$6),(Setup!$G$11))</f>
        <v>42.02</v>
      </c>
      <c r="H60" s="56">
        <f>ROUND(G60*(Setup!$G$9),(Setup!$G$11))</f>
        <v>50</v>
      </c>
    </row>
    <row r="61" spans="1:8" x14ac:dyDescent="0.25">
      <c r="A61" s="57" t="s">
        <v>128</v>
      </c>
      <c r="B61" s="57" t="s">
        <v>337</v>
      </c>
      <c r="C61" s="151" t="s">
        <v>336</v>
      </c>
      <c r="D61" s="88" t="s">
        <v>163</v>
      </c>
      <c r="E61" s="58">
        <f>ROUND('PB-Standard_NB'!H33/(Setup!$G$6),(Setup!$G$12))</f>
        <v>6.9068000000000004E-2</v>
      </c>
      <c r="F61" s="55" t="s">
        <v>217</v>
      </c>
      <c r="G61" s="56">
        <f>ROUND(E61*(Setup!$G$6),(Setup!$G$11))</f>
        <v>25.21</v>
      </c>
      <c r="H61" s="56">
        <f>ROUND(G61*(Setup!$G$9),(Setup!$G$11))</f>
        <v>30</v>
      </c>
    </row>
  </sheetData>
  <sheetProtection sheet="1" objects="1" scenarios="1"/>
  <mergeCells count="4">
    <mergeCell ref="A6:A7"/>
    <mergeCell ref="B6:B7"/>
    <mergeCell ref="C6:C7"/>
    <mergeCell ref="F6:H6"/>
  </mergeCells>
  <pageMargins left="0.70866141732283472" right="0.70866141732283472" top="0.78740157480314965" bottom="0.78740157480314965" header="0.31496062992125984" footer="0.31496062992125984"/>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Vorwort</vt:lpstr>
      <vt:lpstr>Vorwort II</vt:lpstr>
      <vt:lpstr>Setup</vt:lpstr>
      <vt:lpstr>PB-Standard_AN</vt:lpstr>
      <vt:lpstr>PB-Standard_NB</vt:lpstr>
      <vt:lpstr>PB-Zusatzleistungen</vt:lpstr>
      <vt:lpstr>elektronisches_Preisblatt</vt:lpstr>
      <vt:lpstr>elektronisches_Preisblatt!_Toc138245881</vt:lpstr>
      <vt:lpstr>elektronisches_Preisblatt!Druckbereich</vt:lpstr>
      <vt:lpstr>'PB-Standard_AN'!Druckbereich</vt:lpstr>
      <vt:lpstr>'PB-Standard_NB'!Druckbereich</vt:lpstr>
      <vt:lpstr>'PB-Zusatzleistungen'!Druckbereich</vt:lpstr>
      <vt:lpstr>Setup!Druckbereich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 Ulm</dc:creator>
  <cp:lastModifiedBy>Johannes Koch</cp:lastModifiedBy>
  <cp:lastPrinted>2025-03-22T10:35:12Z</cp:lastPrinted>
  <dcterms:created xsi:type="dcterms:W3CDTF">2016-08-17T11:44:38Z</dcterms:created>
  <dcterms:modified xsi:type="dcterms:W3CDTF">2025-09-01T09:16:15Z</dcterms:modified>
</cp:coreProperties>
</file>